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545" yWindow="45" windowWidth="15525" windowHeight="13035" tabRatio="916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ODVODNJAVANJE" sheetId="6" r:id="rId5"/>
    <sheet name="5. GRADBENA IN OBRTNIŠKA DELA" sheetId="7" r:id="rId6"/>
    <sheet name="6. OPREMA CEST" sheetId="8" r:id="rId7"/>
    <sheet name="7. TUJE STORITVE" sheetId="9" r:id="rId8"/>
  </sheets>
  <definedNames>
    <definedName name="_1.1_Geodetska_dela">'1. PREDDELA'!$B$6</definedName>
    <definedName name="_1.2_Čiščenje_terena">'1. PREDDELA'!$B$11</definedName>
    <definedName name="_1.3_Ostala_preddela">'1. PREDDELA'!#REF!</definedName>
    <definedName name="_1.4_Predhodna_dela">'1. PREDDELA'!#REF!</definedName>
    <definedName name="_1.5_Geotehnika_predorov">'1. PREDDELA'!#REF!</definedName>
    <definedName name="_1_preddela_1" localSheetId="1">'1. PREDDELA'!$B$2:$F$27</definedName>
    <definedName name="_1_preddela_1" localSheetId="2">'2. ZEMELJSKA DELA'!$B$2:$F$32</definedName>
    <definedName name="_1_preddela_1" localSheetId="3">'3. VOZIŠČNE KONSTRUKCIJE'!$B$2:$F$33</definedName>
    <definedName name="_1_preddela_1" localSheetId="4">'4. ODVODNJAVANJE'!$B$2:$F$25</definedName>
    <definedName name="_1_preddela_1" localSheetId="5">'5. GRADBENA IN OBRTNIŠKA DELA'!$B$2:$F$7</definedName>
    <definedName name="_1_preddela_1" localSheetId="6">'6. OPREMA CEST'!$B$2:$F$25</definedName>
    <definedName name="_1_preddela_1" localSheetId="7">'7. TUJE STORITVE'!$B$2:$F$12</definedName>
    <definedName name="_2.1_Izkopi">'2. ZEMELJSKA DELA'!$B$6</definedName>
    <definedName name="_2.2_Planum_tal">'2. ZEMELJSKA DELA'!$B$13</definedName>
    <definedName name="_2.3_ločilne_drenažne_filterske_plasti">'2. ZEMELJSKA DELA'!#REF!</definedName>
    <definedName name="_2.4_Nasipi_zasipi_posteljica">'2. ZEMELJSKA DELA'!$B$18</definedName>
    <definedName name="_2.5_Brežine_zelenice">'2. ZEMELJSKA DELA'!$B$22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DELA'!$B$26</definedName>
    <definedName name="_3.1_Nosilne_plasti">'3. VOZIŠČNE KONSTRUKCIJE'!$B$6</definedName>
    <definedName name="_3.2_Obrabne_plasti">'3. VOZIŠČNE KONSTRUKCIJE'!$B$16</definedName>
    <definedName name="_3.3_Vezane_nosilne_in_obrabne_plasti">'3. VOZIŠČNE KONSTRUKCIJE'!#REF!</definedName>
    <definedName name="_3.4_Tlakovane_obrabne_plasti">'3. VOZIŠČNE KONSTRUKCIJE'!$B$22</definedName>
    <definedName name="_3.5_Robni_elementi_vozišč">'3. VOZIŠČNE KONSTRUKCIJE'!$B$26</definedName>
    <definedName name="_4.1_Površinsko_odvodnjavanje">'4. ODVODNJAVANJE'!#REF!</definedName>
    <definedName name="_4.2_Drenaže">'4. ODVODNJAVANJE'!#REF!</definedName>
    <definedName name="_4.3_Kanalizacija">'4. ODVODNJAVANJE'!$B$6</definedName>
    <definedName name="_4.4_Jaški">'4. ODVODNJAVANJE'!$B$16</definedName>
    <definedName name="_4.5_Prepusti">'4. ODVODNJAVANJE'!#REF!</definedName>
    <definedName name="_4.6_Izviri_ponikovalnice">'4. ODVODNJAVANJE'!#REF!</definedName>
    <definedName name="_5.1_Tesarska_dela">'5. GRADBENA IN OBRTNIŠKA DELA'!#REF!</definedName>
    <definedName name="_5.2_Dela_z_jeklom">'5. GRADBENA IN OBRTNIŠKA DELA'!#REF!</definedName>
    <definedName name="_5.3_Dela_z_cementnim_betonom">'5. GRADBENA IN OBRTNIŠKA DELA'!#REF!</definedName>
    <definedName name="_5.4_Zidarska_dela">'5. GRADBENA IN OBRTNIŠKA DELA'!#REF!</definedName>
    <definedName name="_5.5_Popravila_objektov">'5. GRADBENA IN OBRTNIŠKA DELA'!#REF!</definedName>
    <definedName name="_5.6_Sidranje">'5. GRADBENA IN OBRTNIŠKA DELA'!#REF!</definedName>
    <definedName name="_5.7_Injektiranje">'5. GRADBENA IN OBRTNIŠKA DELA'!#REF!</definedName>
    <definedName name="_5.8_Ključavničarska_dela">'5. GRADBENA IN OBRTNIŠKA DELA'!#REF!</definedName>
    <definedName name="_5.9_Zaščitna_dela">'5. GRADBENA IN OBRTNIŠKA DELA'!#REF!</definedName>
    <definedName name="_6.1_Pokončna_oprema_cest">'6. OPREMA CEST'!$B$6</definedName>
    <definedName name="_6.2_Označbe_na_voziščihž">'6. OPREMA CEST'!$B$15</definedName>
    <definedName name="_6.3_Oprema_za_vodenje_prometa">'6. OPREMA CEST'!#REF!</definedName>
    <definedName name="_6.4_Oprema_za_zavarovanje_prometa">'6. OPREMA CEST'!#REF!</definedName>
    <definedName name="_6.5_Oprema_za_zimsko_službo">'6. OPREMA CEST'!#REF!</definedName>
    <definedName name="_6.6_Druga_prometna_oprema_cest">'6. OPREMA CEST'!$B$21</definedName>
    <definedName name="_7.2_Elektroenergetski_vodi">'7. TUJE STORITVE'!#REF!</definedName>
    <definedName name="_7.3_Telekomunikacijske_naprave">'7. TUJE STORITVE'!#REF!</definedName>
    <definedName name="_7.4_klic_v_sili">'7. TUJE STORITVE'!#REF!</definedName>
    <definedName name="_7.5_Javna_razsvetljava">'7. TUJE STORITVE'!#REF!</definedName>
    <definedName name="_7.6_vodovod">'7. TUJE STORITVE'!#REF!</definedName>
    <definedName name="_7.7_Plinovod">'7. TUJE STORITVE'!#REF!</definedName>
    <definedName name="_7.8_Železnica">'7. TUJE STORITVE'!#REF!</definedName>
    <definedName name="_7.9_Preizkusi_nadzor_dokumentacija">'7. TUJE STORITVE'!$B$6</definedName>
    <definedName name="_xlnm._FilterDatabase" localSheetId="1" hidden="1">'1. PREDDELA'!$E$1:$G$27</definedName>
    <definedName name="_xlnm._FilterDatabase" localSheetId="2" hidden="1">'2. ZEMELJSKA DELA'!$E$1:$G$32</definedName>
    <definedName name="_xlnm._FilterDatabase" localSheetId="3" hidden="1">'3. VOZIŠČNE KONSTRUKCIJE'!$E$1:$G$33</definedName>
    <definedName name="_xlnm._FilterDatabase" localSheetId="4" hidden="1">'4. ODVODNJAVANJE'!$E$1:$G$25</definedName>
    <definedName name="_xlnm._FilterDatabase" localSheetId="5" hidden="1">'5. GRADBENA IN OBRTNIŠKA DELA'!$E$1:$G$7</definedName>
    <definedName name="_xlnm._FilterDatabase" localSheetId="6" hidden="1">'6. OPREMA CEST'!$E$1:$G$25</definedName>
    <definedName name="_xlnm._FilterDatabase" localSheetId="7" hidden="1">'7. TUJE STORITVE'!$E$1:$G$12</definedName>
    <definedName name="Čiščenje_terena_1.2">'1. PREDDELA'!$B$11</definedName>
    <definedName name="Geodetska_dela_1.1">'1. PREDDELA'!$B$6</definedName>
    <definedName name="iri_ponikovalnice">'4. ODVODNJAVANJE'!#REF!</definedName>
    <definedName name="Ostala_preddela_1.3">'1. PREDDELA'!#REF!</definedName>
    <definedName name="Predhodna_dela_1.4">'1. PREDDELA'!#REF!</definedName>
    <definedName name="_xlnm.Print_Area" localSheetId="1">'1. PREDDELA'!$A$1:$G$27</definedName>
    <definedName name="_xlnm.Print_Area" localSheetId="2">'2. ZEMELJSKA DELA'!$A$1:$G$32</definedName>
    <definedName name="_xlnm.Print_Area" localSheetId="3">'3. VOZIŠČNE KONSTRUKCIJE'!$A$1:$G$33</definedName>
    <definedName name="_xlnm.Print_Area" localSheetId="4">'4. ODVODNJAVANJE'!$A$1:$G$25</definedName>
    <definedName name="_xlnm.Print_Area" localSheetId="5">'5. GRADBENA IN OBRTNIŠKA DELA'!$A$1:$G$7</definedName>
    <definedName name="_xlnm.Print_Area" localSheetId="6">'6. OPREMA CEST'!$A$1:$G$26</definedName>
    <definedName name="_xlnm.Print_Area" localSheetId="7">'7. TUJE STORITVE'!$A$1:$G$12</definedName>
    <definedName name="_xlnm.Print_Area" localSheetId="0">REKAPITULACIJA!$A$1:$I$48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ODVODNJAVANJE'!$1:$3</definedName>
    <definedName name="_xlnm.Print_Titles" localSheetId="5">'5. GRADBENA IN OBRTNIŠKA DELA'!$1:$3</definedName>
    <definedName name="_xlnm.Print_Titles" localSheetId="6">'6. OPREMA CEST'!$1:$3</definedName>
    <definedName name="_xlnm.Print_Titles" localSheetId="7">'7. TUJE STORITVE'!$1:$3</definedName>
    <definedName name="za_zavarovanje_prometa">'6. OPREMA CEST'!#REF!</definedName>
  </definedNames>
  <calcPr calcId="114210" fullCalcOnLoad="1"/>
</workbook>
</file>

<file path=xl/calcChain.xml><?xml version="1.0" encoding="utf-8"?>
<calcChain xmlns="http://schemas.openxmlformats.org/spreadsheetml/2006/main">
  <c r="H21" i="1"/>
  <c r="G28" i="4"/>
  <c r="G30"/>
  <c r="F32"/>
  <c r="H23" i="1"/>
  <c r="H25"/>
  <c r="H27"/>
  <c r="H29"/>
  <c r="H31"/>
  <c r="H33"/>
  <c r="H37"/>
  <c r="E9" i="5"/>
  <c r="E15" i="4"/>
  <c r="E11"/>
  <c r="E10"/>
  <c r="E9"/>
  <c r="E29"/>
  <c r="E24" i="5"/>
  <c r="E10"/>
  <c r="E30" i="4"/>
  <c r="E16"/>
  <c r="E20"/>
  <c r="E8"/>
  <c r="E28"/>
  <c r="G25" i="2"/>
  <c r="G24"/>
  <c r="G8" i="9"/>
  <c r="G9"/>
  <c r="G10"/>
  <c r="G23" i="8"/>
  <c r="G17"/>
  <c r="G18"/>
  <c r="G19"/>
  <c r="G8"/>
  <c r="G9"/>
  <c r="G10"/>
  <c r="G11"/>
  <c r="G12"/>
  <c r="G13"/>
  <c r="G29" i="4"/>
  <c r="G18" i="6"/>
  <c r="G19"/>
  <c r="G20"/>
  <c r="G21"/>
  <c r="G22"/>
  <c r="G23"/>
  <c r="G8"/>
  <c r="G9"/>
  <c r="G10"/>
  <c r="G11"/>
  <c r="G12"/>
  <c r="G13"/>
  <c r="G14"/>
  <c r="G30" i="5"/>
  <c r="G31"/>
  <c r="G24"/>
  <c r="G20"/>
  <c r="G14"/>
  <c r="G9"/>
  <c r="G10"/>
  <c r="G24" i="4"/>
  <c r="G20"/>
  <c r="G15"/>
  <c r="G16"/>
  <c r="G8"/>
  <c r="G9"/>
  <c r="G10"/>
  <c r="G11"/>
  <c r="G23" i="2"/>
  <c r="G18"/>
  <c r="G19"/>
  <c r="G14"/>
  <c r="G8"/>
  <c r="G9"/>
  <c r="E7" i="9"/>
  <c r="E6"/>
  <c r="E5"/>
  <c r="E22" i="8"/>
  <c r="E21"/>
  <c r="E20"/>
  <c r="E16"/>
  <c r="E15"/>
  <c r="E14"/>
  <c r="E7"/>
  <c r="E6"/>
  <c r="E5"/>
  <c r="E17" i="6"/>
  <c r="E16"/>
  <c r="E15"/>
  <c r="E7"/>
  <c r="E6"/>
  <c r="E5"/>
  <c r="E29" i="5"/>
  <c r="E28"/>
  <c r="E27"/>
  <c r="E23"/>
  <c r="E22"/>
  <c r="E21"/>
  <c r="E19"/>
  <c r="E18"/>
  <c r="E17"/>
  <c r="E13"/>
  <c r="E12"/>
  <c r="E11"/>
  <c r="E8"/>
  <c r="E7"/>
  <c r="E27" i="4"/>
  <c r="E26"/>
  <c r="E25"/>
  <c r="E23"/>
  <c r="E22"/>
  <c r="E21"/>
  <c r="E19"/>
  <c r="E18"/>
  <c r="E17"/>
  <c r="E13"/>
  <c r="E12"/>
  <c r="E5"/>
  <c r="E7"/>
  <c r="E6"/>
  <c r="E22" i="2"/>
  <c r="E20"/>
  <c r="E21"/>
  <c r="E17"/>
  <c r="E16"/>
  <c r="E15"/>
  <c r="E13"/>
  <c r="E12"/>
  <c r="E7"/>
  <c r="E6"/>
  <c r="E5"/>
  <c r="F25" i="8"/>
  <c r="F12" i="9"/>
  <c r="F25" i="6"/>
  <c r="F7" i="7"/>
  <c r="F33" i="5"/>
  <c r="F27" i="2"/>
  <c r="H40" i="1"/>
  <c r="H42"/>
  <c r="H45"/>
</calcChain>
</file>

<file path=xl/connections.xml><?xml version="1.0" encoding="utf-8"?>
<connections xmlns="http://schemas.openxmlformats.org/spreadsheetml/2006/main">
  <connection id="1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name="1_preddela1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6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7" name="1_preddela3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<sst xmlns="http://schemas.openxmlformats.org/spreadsheetml/2006/main" count="262" uniqueCount="175">
  <si>
    <t>1.   PREDDELA</t>
  </si>
  <si>
    <t>kos</t>
  </si>
  <si>
    <t>11 313</t>
  </si>
  <si>
    <t>11 323</t>
  </si>
  <si>
    <t>m2</t>
  </si>
  <si>
    <t>12 122</t>
  </si>
  <si>
    <t>m1</t>
  </si>
  <si>
    <t>m3</t>
  </si>
  <si>
    <t>12 322</t>
  </si>
  <si>
    <t>12 382</t>
  </si>
  <si>
    <t>12 431</t>
  </si>
  <si>
    <t>dan</t>
  </si>
  <si>
    <t>1.1 Geodetska dela</t>
  </si>
  <si>
    <t>1.2  Čiščenje terena</t>
  </si>
  <si>
    <t>1.2.1 Odstranitev grmovja, dreves, vej in panjev</t>
  </si>
  <si>
    <t>1.2.3 Porušitev in odstranitev voziščnih konstrukcij</t>
  </si>
  <si>
    <t>1.2.4 Porušitev in odstranitev objektov</t>
  </si>
  <si>
    <t>šifra</t>
  </si>
  <si>
    <t>opis dela</t>
  </si>
  <si>
    <t>količina</t>
  </si>
  <si>
    <t>cena</t>
  </si>
  <si>
    <t>znesek</t>
  </si>
  <si>
    <t>enota</t>
  </si>
  <si>
    <t>Številka projekta:</t>
  </si>
  <si>
    <t>Projekt :</t>
  </si>
  <si>
    <t>REKAPITULACIJA  GRADBENIH STROŠKOV</t>
  </si>
  <si>
    <t>skupaj</t>
  </si>
  <si>
    <t xml:space="preserve">S K U P A J                    </t>
  </si>
  <si>
    <t xml:space="preserve">vrednosti v postavkah množi  s faktorjem </t>
  </si>
  <si>
    <t>TUKAJ VNESI CENE!!!</t>
  </si>
  <si>
    <t xml:space="preserve">Določitev in preverjanje položajev, višin in smeri pri gradnji objekta s površino nad 500 m2
</t>
  </si>
  <si>
    <t xml:space="preserve">Odstranitev grmovja na gosto porasli površini (nad 50 % pokritega tlorisa) - strojno
</t>
  </si>
  <si>
    <t xml:space="preserve">Porušitev in odstranitev asfaltne plasti v debelini 6 do 10 cm
</t>
  </si>
  <si>
    <t xml:space="preserve">Rezanje asfaltne plasti s talno diamantno žago, debele 6 do 10 cm
</t>
  </si>
  <si>
    <t xml:space="preserve">Porušitev in odstranitev jaška z notranjo stranico/premerom do 60 cm
</t>
  </si>
  <si>
    <t>SKUPAJ PREDDELA:</t>
  </si>
  <si>
    <t>2.   ZEMELJSKA DELA</t>
  </si>
  <si>
    <t>21 114</t>
  </si>
  <si>
    <t>2.2  Planum temeljnih tal</t>
  </si>
  <si>
    <t>21 234</t>
  </si>
  <si>
    <t>21 314</t>
  </si>
  <si>
    <t>21 324</t>
  </si>
  <si>
    <t>22 112</t>
  </si>
  <si>
    <t>22 113</t>
  </si>
  <si>
    <t>24 441</t>
  </si>
  <si>
    <t>25 142</t>
  </si>
  <si>
    <t>t</t>
  </si>
  <si>
    <t>29 115</t>
  </si>
  <si>
    <t>Prevoz materiala na razdaljo nad 2000 do 3000 m</t>
  </si>
  <si>
    <t>29 152</t>
  </si>
  <si>
    <t>29 153</t>
  </si>
  <si>
    <t>SKUPAJ ZEMELJSKA DELA:</t>
  </si>
  <si>
    <t xml:space="preserve">Površinski izkop plodne zemljine – 1. kategorije – strojno z nakladanjem
</t>
  </si>
  <si>
    <t xml:space="preserve">Široki izkop zrnate kamnine – 3. kategorije – strojno z nakladanjem
</t>
  </si>
  <si>
    <t xml:space="preserve">Izkop vezljive zemljine/zrnate kamnine – 3. kategorije za temelje, kanalske rove, prepuste, jaške in drenaže, širine do 1,0 m in globine do 1,0 m – strojno, planiranje dna ročno
</t>
  </si>
  <si>
    <t xml:space="preserve">Izkop vezljive zemljine/zrnate kamnine – 3. kategorije za temelje, kanalske rove, prepuste, jaške in drenaže, širine do 1,0 m in globine 1,1 do 2,0 m – strojno, planiranje dna ročno
</t>
  </si>
  <si>
    <t xml:space="preserve">Ureditev planuma temeljnih tal vezljive zemljine – 3. kategorije
</t>
  </si>
  <si>
    <t>2.1  Izkopi</t>
  </si>
  <si>
    <t>2.4  Nasipi, zasipi, klini, posteljica in glinasti naboj</t>
  </si>
  <si>
    <t>2.5  Brežine in zelenice</t>
  </si>
  <si>
    <t>2.9  Prevozi, razprostiranje in ureditev deponij materiala</t>
  </si>
  <si>
    <t>3.   VOZIŠČNE KONSTRUKCIJE</t>
  </si>
  <si>
    <t>3.1.1 Nevezane nosilne plasti</t>
  </si>
  <si>
    <t>4.   ODVODNJAVANJE</t>
  </si>
  <si>
    <t>4.3  Globinsko odvodnjavanje - kanalizacija</t>
  </si>
  <si>
    <t>43 231</t>
  </si>
  <si>
    <t>43 232</t>
  </si>
  <si>
    <t>43 233</t>
  </si>
  <si>
    <t>43 516</t>
  </si>
  <si>
    <t>43 831</t>
  </si>
  <si>
    <t>Preskus tesnosti cevi premera do 20 cm</t>
  </si>
  <si>
    <t>43 832</t>
  </si>
  <si>
    <t>Preskus tesnosti cevi premera 21 do 50 cm</t>
  </si>
  <si>
    <t>43 841</t>
  </si>
  <si>
    <t>Pregled vgrajenih cevi s TV kamero</t>
  </si>
  <si>
    <t>4.4  Jaški</t>
  </si>
  <si>
    <t>44 133</t>
  </si>
  <si>
    <t>44 163</t>
  </si>
  <si>
    <t>44 889</t>
  </si>
  <si>
    <t>44 961</t>
  </si>
  <si>
    <t>Dobava in vgraditev pokrova iz duktilne litine z nosilnostjo 250 kN, krožnega prereza s premerom 500 mm</t>
  </si>
  <si>
    <t>44 972</t>
  </si>
  <si>
    <t>Dobava in vgraditev pokrova iz duktilne litine z nosilnostjo 400 kN, krožnega prereza s premerom 600 mm</t>
  </si>
  <si>
    <t>44 977</t>
  </si>
  <si>
    <t xml:space="preserve">Izdelava kanalizacije iz cevi iz polivinilklorida, vključno s podložno plastjo iz cementnega betona, premera 15 cm, v globini do 1,0 m
</t>
  </si>
  <si>
    <t xml:space="preserve">Izdelava kanalizacije iz cevi iz polivinilklorida, vključno s podložno plastjo iz cementnega betona, premera 20 cm, v globini do 1,0 m
</t>
  </si>
  <si>
    <t xml:space="preserve">Izdelava kanalizacije iz cevi iz polivinilklorida, vključno s podložno plastjo iz cementnega betona, premera 25 cm, v globini do 1,0 m
</t>
  </si>
  <si>
    <t xml:space="preserve">Doplačilo za izdelavo kanalizacije v globini 1,1 do 2 m s cevmi premera nad 200 cm 
</t>
  </si>
  <si>
    <t xml:space="preserve">Izdelava jaška iz cementnega betona, krožnega prereza s premerom 50 cm, globokega 1,5 do 2,0 m
</t>
  </si>
  <si>
    <t xml:space="preserve">Izdelava jaška iz cementnega betona, krožnega prereza s premerom 80 cm, globokega 1,5 do 2,0 m
</t>
  </si>
  <si>
    <t>5.   GRADBENA IN OBRTNIŠKA DELA</t>
  </si>
  <si>
    <t>SKUPAJ GRADBENA IN OBRTNIŠKA DELA:</t>
  </si>
  <si>
    <t>SKUPAJ ODVODNJAVANJE:</t>
  </si>
  <si>
    <t>SKUPAJ VOZIŠČNE KONSTRUKCIJE:</t>
  </si>
  <si>
    <t>3.1  Nosilne plasti</t>
  </si>
  <si>
    <t>SKUPAJ OPREMA CEST:</t>
  </si>
  <si>
    <t>6.   OPREMA CEST</t>
  </si>
  <si>
    <t>6.1  Pokončna oprema cest</t>
  </si>
  <si>
    <t>61 112</t>
  </si>
  <si>
    <t>61 237</t>
  </si>
  <si>
    <t>61 642</t>
  </si>
  <si>
    <t>61 652</t>
  </si>
  <si>
    <t>61 713</t>
  </si>
  <si>
    <t>61 723</t>
  </si>
  <si>
    <t>6.2  Označbe na voziščih</t>
  </si>
  <si>
    <t>62 121</t>
  </si>
  <si>
    <t>62 163</t>
  </si>
  <si>
    <t>62 211</t>
  </si>
  <si>
    <t>6.6  Druga prometna oprema cest</t>
  </si>
  <si>
    <t>66 121</t>
  </si>
  <si>
    <t xml:space="preserve">Izdelava temelja iz cementnega betona C 12/15, globine 50 cm, premera 30 cm
</t>
  </si>
  <si>
    <t xml:space="preserve">Dobava in pritrditev okroglega prometnega znaka, podloga iz aluminijaste pločevine, znak z odsevno folijo 2. vrste, premera 600 mm
</t>
  </si>
  <si>
    <t xml:space="preserve">Izdelava tankoslojne vzdolžne označbe na vozišču z enokomponentno belo barvo, vključno 250 g/m2 posipa z drobci / kroglicami stekla, strojno, debelina plasti suhe snovi 250 µm, širina črte 10 cm
</t>
  </si>
  <si>
    <t xml:space="preserve">Izdelava tankoslojne prečne in ostalih označb na vozišču z enokomponentno belo barvo, vključno 250 g/m2 posipa z drobci / kroglicami stekla, strojno, debelina plasti suhe snovi 250 µm, širina črte 50 cm
</t>
  </si>
  <si>
    <t>SKUPAJ TUJE STORITVE:</t>
  </si>
  <si>
    <t>7.   TUJE STORITVE</t>
  </si>
  <si>
    <t>7.9  Preizkusi, nadzor in tehnična dokumentacija</t>
  </si>
  <si>
    <t>79 311</t>
  </si>
  <si>
    <t>ur</t>
  </si>
  <si>
    <t>Projektantski nadzor</t>
  </si>
  <si>
    <t>79 321</t>
  </si>
  <si>
    <t>Arheološki nadzor po programu …………..</t>
  </si>
  <si>
    <t>79 514</t>
  </si>
  <si>
    <t>Izdelava projektne dokumentacije za projekt izvedenih del</t>
  </si>
  <si>
    <t>31 131</t>
  </si>
  <si>
    <t>31 181</t>
  </si>
  <si>
    <t>3.1.4-6 Asfaltne nosilne plasti - Asphalt concrete - base (AC base)</t>
  </si>
  <si>
    <t>31 452</t>
  </si>
  <si>
    <t>3.2  Obrabne plasti</t>
  </si>
  <si>
    <t>3.2.2 Asfaltne obrabne in zaporne plasti - bitumenski betoni - Asphalt concrete - surface (AC surf)</t>
  </si>
  <si>
    <t>32 247</t>
  </si>
  <si>
    <t>3.4  Tlakovane obrabne plasti</t>
  </si>
  <si>
    <t>3.5  Robni elementi vozišč</t>
  </si>
  <si>
    <t>34 824</t>
  </si>
  <si>
    <t>3.5.2 Robniki</t>
  </si>
  <si>
    <t>35 214</t>
  </si>
  <si>
    <t>35 235</t>
  </si>
  <si>
    <t>1.    PREDDELA</t>
  </si>
  <si>
    <t>2.    ZEMELJSKA DELA</t>
  </si>
  <si>
    <t>3.    VOZIŠČNE KONSTRUKCIJE</t>
  </si>
  <si>
    <t>4.    ODVODNJAVANJE</t>
  </si>
  <si>
    <t>5.    GRADBENA IN OBRTNIŠKA DELA</t>
  </si>
  <si>
    <t>6.    OPREMA CEST</t>
  </si>
  <si>
    <t>7.    TUJE STORITVE</t>
  </si>
  <si>
    <t xml:space="preserve">Izdelava nevezane nosilne plasti enakomerno zrnatega drobljenca iz kamnine v debelini do 20 cm
</t>
  </si>
  <si>
    <t xml:space="preserve">Izdelava izravnalne plasti iz drobljenca v povprečni debelini do 5 cm
</t>
  </si>
  <si>
    <t xml:space="preserve">Izdelava nosilne plasti bituminizirane zmesi AC 16 base B 50/70 A4 v debelini 5 cm
</t>
  </si>
  <si>
    <t xml:space="preserve">Izdelava obrabne in zaporne plasti bituminizirane zmesi AC 8 surf B 70/100 A4 v debelini 3,0 cm
</t>
  </si>
  <si>
    <t xml:space="preserve">Dobava in vgraditev predfabriciranega dvignjenega robnika iz cementnega betona s prerezom 15/25 cm
</t>
  </si>
  <si>
    <t xml:space="preserve">Dobava in vgraditev predfabriciranega pogreznjenega robnika iz cementnega betona s prerezom 15/25 cm
</t>
  </si>
  <si>
    <t xml:space="preserve">Dobava in vgraditev pokrova iz duktilne litine z nosilnostjo 400 kN, s prerezom 500/500 mm
</t>
  </si>
  <si>
    <t>13 142</t>
  </si>
  <si>
    <t>13 143</t>
  </si>
  <si>
    <t xml:space="preserve">Zavarovanje gradbišča v času gradnje z zaporo skaldno z elaboratom začasne ureditve
</t>
  </si>
  <si>
    <t>Izdelava elaborata začane ureditve prometa v času gradnje</t>
  </si>
  <si>
    <t>Odlaganje odpadnega asfalta na komunalno deponijo,vključno z plačilom komunalne takse</t>
  </si>
  <si>
    <t>Odlaganje odpadne zmesi zemljine in kamnine na komunalno deponijo, vključno z plačilom komunalne takse</t>
  </si>
  <si>
    <t>22 % DDV</t>
  </si>
  <si>
    <t xml:space="preserve">Dobava in pritrditev prometnega znaka, podloga iz aluminijaste pločevine, znak z MODRO barvo-folijo 1. vrste, vrste, velikost od 0,21 do 0,40 m2
</t>
  </si>
  <si>
    <t xml:space="preserve">Ureditev planuma zgornjega ustroja zrnate kamnine – 3. kategorije
</t>
  </si>
  <si>
    <t xml:space="preserve">Izdelava tankoslojne vzdolžne označbe na vozišču z enokomponentno rumeno barvo, vključno 250 g/m2 posipa z drobci / kroglicami stekla, strojno, debelina plasti suhe snovi 250 µm, širina črte 10 cm
</t>
  </si>
  <si>
    <t xml:space="preserve">Humusiranje zelenice z valjanjem, v debelini do 15 cm - strojno
</t>
  </si>
  <si>
    <t xml:space="preserve">Doplačilo za izdelavo mulde v širini 50cm
in minimalni globini 5cm (asfalt upoštevan v zgornjih postavkah)
</t>
  </si>
  <si>
    <t>Del objekta:</t>
  </si>
  <si>
    <t xml:space="preserve">Dobava in vgraditev stebrička za prometni znak iz vroče cinkane jeklene cevi s premerom 102 mm, dolge 3500 mm
</t>
  </si>
  <si>
    <t xml:space="preserve">Dobava in pritrditev okroglega prometnega znaka, podloga iz aluminijaste pločevine, znak z odsevno folijo 1. vrste, premera 600 mm
</t>
  </si>
  <si>
    <t xml:space="preserve">Dobava in pritrditev prometnega znaka (dopolnilna tabla), podloga iz vroče cinkane jeklene pločevine, znak z BELO in MODRO barvo-folijo 1. vrste, velikost od 0,11 do 0,20 m2
</t>
  </si>
  <si>
    <t>Izdelava rastlinskega pasu iz dreves, 1 sadika/30m2</t>
  </si>
  <si>
    <t xml:space="preserve">Vgraditev posteljice v debelini plasti do 40 cm iz zrnate kamnine – 3. kategorije 
</t>
  </si>
  <si>
    <t>1003-15</t>
  </si>
  <si>
    <t>Parkiršče ob stavbi 3 OŠ v Ajdovščini</t>
  </si>
  <si>
    <t>Dobava in vgraditev koalescentnnega lovilnika odpadnih voda iz poliestra, ali enakovrednega materiala skladno s SIST EN 858, SIST EN 1825. Q &gt; 38 l/s</t>
  </si>
  <si>
    <t xml:space="preserve">Postavitev in zavarovanje profilov za zakoličbo objekta s površino nad  500 m2
</t>
  </si>
  <si>
    <t>8.    JAVNA RAZSVETLJAVA</t>
  </si>
  <si>
    <t>9.    NEPREDVIDENA DELA 10%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</si>
</sst>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63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indexed="17"/>
      <name val="Calibri"/>
      <family val="2"/>
      <charset val="238"/>
    </font>
    <font>
      <sz val="8"/>
      <color indexed="10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i/>
      <sz val="8"/>
      <color indexed="10"/>
      <name val="Calibri"/>
      <family val="2"/>
      <charset val="238"/>
    </font>
    <font>
      <b/>
      <sz val="10"/>
      <color indexed="57"/>
      <name val="Calibri"/>
      <family val="2"/>
      <charset val="238"/>
    </font>
    <font>
      <sz val="10"/>
      <name val="Calibri"/>
      <family val="2"/>
      <charset val="238"/>
    </font>
    <font>
      <sz val="10.5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/>
      <right/>
      <top style="thin">
        <color indexed="63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0" fillId="12" borderId="12" applyNumberFormat="0" applyAlignment="0" applyProtection="0"/>
  </cellStyleXfs>
  <cellXfs count="13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1" xfId="1" applyFont="1" applyFill="1" applyBorder="1" applyAlignment="1">
      <alignment horizontal="center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12" xfId="1" applyFont="1" applyFill="1" applyAlignment="1">
      <alignment horizontal="center" vertical="center" wrapText="1"/>
    </xf>
    <xf numFmtId="4" fontId="2" fillId="2" borderId="12" xfId="1" applyNumberFormat="1" applyFont="1" applyFill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2" fontId="9" fillId="0" borderId="3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vertical="top"/>
    </xf>
    <xf numFmtId="2" fontId="1" fillId="0" borderId="0" xfId="0" applyNumberFormat="1" applyFont="1" applyAlignment="1">
      <alignment vertical="top"/>
    </xf>
    <xf numFmtId="2" fontId="10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3" borderId="4" xfId="0" applyFont="1" applyFill="1" applyBorder="1" applyAlignment="1">
      <alignment horizontal="lef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0" fillId="3" borderId="6" xfId="0" applyFill="1" applyBorder="1"/>
    <xf numFmtId="0" fontId="0" fillId="3" borderId="7" xfId="0" applyFill="1" applyBorder="1"/>
    <xf numFmtId="164" fontId="0" fillId="3" borderId="8" xfId="0" applyNumberFormat="1" applyFill="1" applyBorder="1"/>
    <xf numFmtId="0" fontId="7" fillId="3" borderId="7" xfId="0" applyFont="1" applyFill="1" applyBorder="1"/>
    <xf numFmtId="164" fontId="7" fillId="3" borderId="8" xfId="0" applyNumberFormat="1" applyFont="1" applyFill="1" applyBorder="1"/>
    <xf numFmtId="2" fontId="4" fillId="0" borderId="0" xfId="0" applyNumberFormat="1" applyFont="1" applyAlignment="1">
      <alignment vertical="top"/>
    </xf>
    <xf numFmtId="2" fontId="11" fillId="2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top"/>
    </xf>
    <xf numFmtId="2" fontId="4" fillId="0" borderId="9" xfId="0" applyNumberFormat="1" applyFont="1" applyBorder="1" applyAlignment="1">
      <alignment vertical="top"/>
    </xf>
    <xf numFmtId="2" fontId="11" fillId="2" borderId="9" xfId="0" applyNumberFormat="1" applyFont="1" applyFill="1" applyBorder="1" applyAlignment="1">
      <alignment vertical="center"/>
    </xf>
    <xf numFmtId="2" fontId="4" fillId="0" borderId="9" xfId="0" applyNumberFormat="1" applyFont="1" applyFill="1" applyBorder="1" applyAlignment="1">
      <alignment vertical="top"/>
    </xf>
    <xf numFmtId="2" fontId="4" fillId="4" borderId="9" xfId="0" applyNumberFormat="1" applyFont="1" applyFill="1" applyBorder="1" applyAlignment="1">
      <alignment vertical="top"/>
    </xf>
    <xf numFmtId="4" fontId="13" fillId="0" borderId="0" xfId="0" applyNumberFormat="1" applyFont="1" applyAlignment="1">
      <alignment horizontal="center" vertical="top" wrapText="1"/>
    </xf>
    <xf numFmtId="2" fontId="14" fillId="0" borderId="0" xfId="0" applyNumberFormat="1" applyFont="1" applyAlignment="1">
      <alignment horizontal="center" wrapText="1"/>
    </xf>
    <xf numFmtId="2" fontId="15" fillId="3" borderId="6" xfId="0" applyNumberFormat="1" applyFont="1" applyFill="1" applyBorder="1" applyAlignment="1">
      <alignment horizontal="center" wrapText="1"/>
    </xf>
    <xf numFmtId="2" fontId="15" fillId="3" borderId="8" xfId="0" applyNumberFormat="1" applyFont="1" applyFill="1" applyBorder="1" applyAlignment="1">
      <alignment horizontal="center" wrapText="1"/>
    </xf>
    <xf numFmtId="2" fontId="14" fillId="0" borderId="10" xfId="0" applyNumberFormat="1" applyFont="1" applyBorder="1" applyAlignment="1">
      <alignment horizontal="center" wrapText="1"/>
    </xf>
    <xf numFmtId="2" fontId="14" fillId="0" borderId="0" xfId="0" applyNumberFormat="1" applyFont="1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center" vertical="top" wrapText="1"/>
    </xf>
    <xf numFmtId="0" fontId="1" fillId="0" borderId="0" xfId="0" applyFont="1" applyProtection="1"/>
    <xf numFmtId="2" fontId="4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wrapText="1"/>
    </xf>
    <xf numFmtId="0" fontId="2" fillId="2" borderId="12" xfId="1" applyFont="1" applyFill="1" applyAlignment="1" applyProtection="1">
      <alignment horizontal="center" vertical="center" wrapText="1"/>
    </xf>
    <xf numFmtId="4" fontId="2" fillId="2" borderId="12" xfId="1" applyNumberFormat="1" applyFont="1" applyFill="1" applyAlignment="1" applyProtection="1">
      <alignment horizontal="center" vertical="center" wrapText="1"/>
    </xf>
    <xf numFmtId="2" fontId="11" fillId="2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left" wrapText="1"/>
    </xf>
    <xf numFmtId="4" fontId="2" fillId="0" borderId="1" xfId="1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2" fontId="4" fillId="0" borderId="0" xfId="0" applyNumberFormat="1" applyFont="1" applyFill="1" applyAlignment="1" applyProtection="1">
      <alignment vertical="top"/>
    </xf>
    <xf numFmtId="49" fontId="3" fillId="0" borderId="0" xfId="0" applyNumberFormat="1" applyFont="1" applyAlignment="1" applyProtection="1">
      <alignment horizontal="left" vertical="top" wrapText="1"/>
    </xf>
    <xf numFmtId="4" fontId="13" fillId="0" borderId="0" xfId="0" applyNumberFormat="1" applyFont="1" applyAlignment="1" applyProtection="1">
      <alignment horizontal="center" vertical="top" wrapText="1"/>
    </xf>
    <xf numFmtId="2" fontId="15" fillId="3" borderId="6" xfId="0" applyNumberFormat="1" applyFont="1" applyFill="1" applyBorder="1" applyAlignment="1" applyProtection="1">
      <alignment horizontal="center" wrapText="1"/>
    </xf>
    <xf numFmtId="2" fontId="15" fillId="3" borderId="8" xfId="0" applyNumberFormat="1" applyFont="1" applyFill="1" applyBorder="1" applyAlignment="1" applyProtection="1">
      <alignment horizontal="center" wrapText="1"/>
    </xf>
    <xf numFmtId="49" fontId="1" fillId="0" borderId="2" xfId="0" applyNumberFormat="1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</xf>
    <xf numFmtId="4" fontId="1" fillId="0" borderId="2" xfId="0" applyNumberFormat="1" applyFont="1" applyBorder="1" applyAlignment="1" applyProtection="1">
      <alignment horizontal="center" vertical="top" wrapText="1"/>
    </xf>
    <xf numFmtId="2" fontId="14" fillId="0" borderId="10" xfId="0" applyNumberFormat="1" applyFont="1" applyBorder="1" applyAlignment="1" applyProtection="1">
      <alignment horizontal="center" wrapText="1"/>
    </xf>
    <xf numFmtId="4" fontId="10" fillId="0" borderId="0" xfId="0" applyNumberFormat="1" applyFont="1" applyAlignment="1" applyProtection="1">
      <alignment horizontal="center" vertical="top" wrapText="1"/>
    </xf>
    <xf numFmtId="2" fontId="11" fillId="0" borderId="0" xfId="0" applyNumberFormat="1" applyFont="1" applyAlignment="1" applyProtection="1">
      <alignment horizontal="center" wrapText="1"/>
    </xf>
    <xf numFmtId="0" fontId="3" fillId="3" borderId="4" xfId="0" applyFont="1" applyFill="1" applyBorder="1" applyAlignment="1" applyProtection="1">
      <alignment horizontal="left" vertical="top" wrapText="1"/>
    </xf>
    <xf numFmtId="4" fontId="1" fillId="3" borderId="5" xfId="0" applyNumberFormat="1" applyFont="1" applyFill="1" applyBorder="1" applyAlignment="1" applyProtection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6" fillId="5" borderId="0" xfId="0" applyNumberFormat="1" applyFont="1" applyFill="1" applyAlignment="1">
      <alignment vertical="top"/>
    </xf>
    <xf numFmtId="2" fontId="16" fillId="4" borderId="0" xfId="0" applyNumberFormat="1" applyFont="1" applyFill="1" applyAlignment="1">
      <alignment vertical="top"/>
    </xf>
    <xf numFmtId="2" fontId="16" fillId="6" borderId="0" xfId="0" applyNumberFormat="1" applyFont="1" applyFill="1" applyAlignment="1">
      <alignment vertical="top"/>
    </xf>
    <xf numFmtId="2" fontId="16" fillId="7" borderId="0" xfId="0" applyNumberFormat="1" applyFont="1" applyFill="1" applyAlignment="1">
      <alignment vertical="top"/>
    </xf>
    <xf numFmtId="2" fontId="12" fillId="8" borderId="0" xfId="0" applyNumberFormat="1" applyFont="1" applyFill="1" applyAlignment="1">
      <alignment vertical="top"/>
    </xf>
    <xf numFmtId="2" fontId="12" fillId="9" borderId="0" xfId="0" applyNumberFormat="1" applyFont="1" applyFill="1" applyAlignment="1">
      <alignment vertical="top"/>
    </xf>
    <xf numFmtId="2" fontId="12" fillId="10" borderId="0" xfId="0" applyNumberFormat="1" applyFont="1" applyFill="1" applyAlignment="1">
      <alignment vertical="top"/>
    </xf>
    <xf numFmtId="2" fontId="4" fillId="11" borderId="0" xfId="0" applyNumberFormat="1" applyFont="1" applyFill="1" applyAlignment="1">
      <alignment vertical="top"/>
    </xf>
    <xf numFmtId="2" fontId="4" fillId="4" borderId="0" xfId="0" applyNumberFormat="1" applyFont="1" applyFill="1" applyAlignment="1">
      <alignment vertical="top"/>
    </xf>
    <xf numFmtId="2" fontId="4" fillId="6" borderId="0" xfId="0" applyNumberFormat="1" applyFont="1" applyFill="1" applyAlignment="1">
      <alignment vertical="top"/>
    </xf>
    <xf numFmtId="2" fontId="4" fillId="9" borderId="0" xfId="0" applyNumberFormat="1" applyFont="1" applyFill="1" applyAlignment="1">
      <alignment vertical="top"/>
    </xf>
    <xf numFmtId="2" fontId="4" fillId="10" borderId="0" xfId="0" applyNumberFormat="1" applyFont="1" applyFill="1" applyAlignment="1">
      <alignment vertical="top"/>
    </xf>
    <xf numFmtId="2" fontId="4" fillId="11" borderId="0" xfId="0" applyNumberFormat="1" applyFont="1" applyFill="1" applyAlignment="1" applyProtection="1">
      <alignment vertical="top"/>
    </xf>
    <xf numFmtId="2" fontId="4" fillId="5" borderId="0" xfId="0" applyNumberFormat="1" applyFont="1" applyFill="1" applyAlignment="1" applyProtection="1">
      <alignment vertical="top"/>
    </xf>
    <xf numFmtId="2" fontId="4" fillId="8" borderId="0" xfId="0" applyNumberFormat="1" applyFont="1" applyFill="1" applyAlignment="1" applyProtection="1">
      <alignment vertical="top"/>
    </xf>
    <xf numFmtId="2" fontId="12" fillId="4" borderId="0" xfId="0" applyNumberFormat="1" applyFont="1" applyFill="1" applyAlignment="1" applyProtection="1">
      <alignment vertical="top"/>
    </xf>
    <xf numFmtId="2" fontId="12" fillId="6" borderId="0" xfId="0" applyNumberFormat="1" applyFont="1" applyFill="1" applyAlignment="1" applyProtection="1">
      <alignment vertical="top"/>
    </xf>
    <xf numFmtId="2" fontId="12" fillId="10" borderId="0" xfId="0" applyNumberFormat="1" applyFont="1" applyFill="1" applyAlignment="1" applyProtection="1">
      <alignment vertical="top"/>
    </xf>
    <xf numFmtId="2" fontId="4" fillId="10" borderId="9" xfId="0" applyNumberFormat="1" applyFont="1" applyFill="1" applyBorder="1" applyAlignment="1">
      <alignment vertical="top"/>
    </xf>
    <xf numFmtId="2" fontId="12" fillId="6" borderId="9" xfId="0" applyNumberFormat="1" applyFont="1" applyFill="1" applyBorder="1" applyAlignment="1">
      <alignment vertical="top"/>
    </xf>
    <xf numFmtId="2" fontId="12" fillId="4" borderId="9" xfId="0" applyNumberFormat="1" applyFont="1" applyFill="1" applyBorder="1" applyAlignment="1">
      <alignment vertical="top"/>
    </xf>
    <xf numFmtId="2" fontId="12" fillId="9" borderId="9" xfId="0" applyNumberFormat="1" applyFont="1" applyFill="1" applyBorder="1" applyAlignment="1">
      <alignment vertical="top"/>
    </xf>
    <xf numFmtId="2" fontId="12" fillId="10" borderId="9" xfId="0" applyNumberFormat="1" applyFont="1" applyFill="1" applyBorder="1" applyAlignment="1">
      <alignment vertical="top"/>
    </xf>
    <xf numFmtId="4" fontId="14" fillId="0" borderId="0" xfId="0" applyNumberFormat="1" applyFont="1" applyAlignment="1" applyProtection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4" fontId="13" fillId="0" borderId="0" xfId="0" applyNumberFormat="1" applyFont="1" applyFill="1" applyAlignment="1">
      <alignment horizontal="center" vertical="top" wrapText="1"/>
    </xf>
    <xf numFmtId="2" fontId="14" fillId="0" borderId="0" xfId="0" applyNumberFormat="1" applyFont="1" applyFill="1" applyAlignment="1">
      <alignment horizontal="center" wrapText="1"/>
    </xf>
    <xf numFmtId="0" fontId="17" fillId="0" borderId="0" xfId="0" applyFont="1"/>
    <xf numFmtId="4" fontId="17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8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0" fontId="8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4" fontId="3" fillId="3" borderId="5" xfId="0" applyNumberFormat="1" applyFont="1" applyFill="1" applyBorder="1" applyAlignment="1" applyProtection="1">
      <alignment horizontal="right" vertical="top" wrapText="1"/>
    </xf>
    <xf numFmtId="4" fontId="3" fillId="3" borderId="11" xfId="0" applyNumberFormat="1" applyFont="1" applyFill="1" applyBorder="1" applyAlignment="1" applyProtection="1">
      <alignment horizontal="right" vertical="top" wrapText="1"/>
    </xf>
    <xf numFmtId="49" fontId="3" fillId="0" borderId="0" xfId="0" applyNumberFormat="1" applyFont="1" applyAlignment="1" applyProtection="1">
      <alignment horizontal="left" vertical="top" wrapText="1"/>
    </xf>
    <xf numFmtId="49" fontId="5" fillId="3" borderId="7" xfId="0" applyNumberFormat="1" applyFont="1" applyFill="1" applyBorder="1" applyAlignment="1" applyProtection="1">
      <alignment horizontal="left" wrapText="1"/>
    </xf>
    <xf numFmtId="49" fontId="5" fillId="3" borderId="6" xfId="0" applyNumberFormat="1" applyFont="1" applyFill="1" applyBorder="1" applyAlignment="1" applyProtection="1">
      <alignment horizontal="left" wrapText="1"/>
    </xf>
    <xf numFmtId="49" fontId="4" fillId="0" borderId="10" xfId="0" applyNumberFormat="1" applyFont="1" applyBorder="1" applyAlignment="1" applyProtection="1">
      <alignment horizontal="left" wrapText="1"/>
    </xf>
    <xf numFmtId="49" fontId="4" fillId="0" borderId="0" xfId="0" applyNumberFormat="1" applyFont="1" applyAlignment="1" applyProtection="1">
      <alignment horizontal="left" wrapText="1"/>
    </xf>
    <xf numFmtId="49" fontId="3" fillId="0" borderId="0" xfId="0" applyNumberFormat="1" applyFont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left" wrapText="1"/>
    </xf>
    <xf numFmtId="49" fontId="5" fillId="3" borderId="6" xfId="0" applyNumberFormat="1" applyFont="1" applyFill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right" vertical="top" wrapText="1"/>
    </xf>
    <xf numFmtId="4" fontId="3" fillId="3" borderId="11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4" fillId="0" borderId="10" xfId="0" applyNumberFormat="1" applyFont="1" applyBorder="1" applyAlignment="1">
      <alignment horizontal="left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_preddela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_preddela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_preddela_1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_preddela_1" connectionId="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_preddela_1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_preddela_1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_preddela_1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tabColor rgb="FFC00000"/>
  </sheetPr>
  <dimension ref="B9:H50"/>
  <sheetViews>
    <sheetView tabSelected="1" view="pageBreakPreview" topLeftCell="A8" zoomScaleNormal="130" zoomScaleSheetLayoutView="100" zoomScalePageLayoutView="120" workbookViewId="0">
      <selection activeCell="H38" sqref="H38"/>
    </sheetView>
  </sheetViews>
  <sheetFormatPr defaultRowHeight="15"/>
  <cols>
    <col min="1" max="1" width="2.85546875" customWidth="1"/>
    <col min="2" max="2" width="10.42578125" customWidth="1"/>
    <col min="5" max="5" width="8.28515625" customWidth="1"/>
    <col min="7" max="7" width="3.28515625" customWidth="1"/>
    <col min="8" max="8" width="18.28515625" customWidth="1"/>
    <col min="9" max="9" width="7.28515625" customWidth="1"/>
    <col min="10" max="10" width="12.7109375" customWidth="1"/>
  </cols>
  <sheetData>
    <row r="9" spans="3:8">
      <c r="C9" s="112" t="s">
        <v>23</v>
      </c>
      <c r="E9" s="119" t="s">
        <v>169</v>
      </c>
      <c r="F9" s="119"/>
      <c r="G9" s="119"/>
      <c r="H9" s="119"/>
    </row>
    <row r="10" spans="3:8">
      <c r="C10" s="112"/>
      <c r="E10" s="113"/>
      <c r="F10" s="113"/>
      <c r="G10" s="113"/>
      <c r="H10" s="113"/>
    </row>
    <row r="11" spans="3:8">
      <c r="C11" s="112" t="s">
        <v>24</v>
      </c>
      <c r="D11" s="111"/>
      <c r="E11" s="114" t="s">
        <v>170</v>
      </c>
      <c r="F11" s="115"/>
      <c r="G11" s="115"/>
      <c r="H11" s="115"/>
    </row>
    <row r="12" spans="3:8">
      <c r="C12" s="112"/>
      <c r="E12" s="113"/>
      <c r="F12" s="113"/>
      <c r="G12" s="113"/>
      <c r="H12" s="113"/>
    </row>
    <row r="13" spans="3:8">
      <c r="C13" s="112" t="s">
        <v>163</v>
      </c>
      <c r="E13" s="113"/>
      <c r="F13" s="113"/>
      <c r="G13" s="113"/>
      <c r="H13" s="113"/>
    </row>
    <row r="17" spans="3:8" ht="15.75">
      <c r="C17" s="18" t="s">
        <v>25</v>
      </c>
    </row>
    <row r="21" spans="3:8">
      <c r="C21" s="31" t="s">
        <v>137</v>
      </c>
      <c r="D21" s="30"/>
      <c r="E21" s="30"/>
      <c r="F21" s="30"/>
      <c r="G21" s="30"/>
      <c r="H21" s="32" t="str">
        <f ca="1">'1. PREDDELA'!F27</f>
        <v/>
      </c>
    </row>
    <row r="22" spans="3:8">
      <c r="H22" s="19"/>
    </row>
    <row r="23" spans="3:8">
      <c r="C23" s="31" t="s">
        <v>138</v>
      </c>
      <c r="D23" s="30"/>
      <c r="E23" s="30"/>
      <c r="F23" s="30"/>
      <c r="G23" s="30"/>
      <c r="H23" s="32" t="str">
        <f ca="1">'2. ZEMELJSKA DELA'!F32</f>
        <v/>
      </c>
    </row>
    <row r="24" spans="3:8">
      <c r="H24" s="19"/>
    </row>
    <row r="25" spans="3:8">
      <c r="C25" s="31" t="s">
        <v>139</v>
      </c>
      <c r="D25" s="30"/>
      <c r="E25" s="30"/>
      <c r="F25" s="30"/>
      <c r="G25" s="30"/>
      <c r="H25" s="32" t="str">
        <f ca="1">'3. VOZIŠČNE KONSTRUKCIJE'!F33</f>
        <v/>
      </c>
    </row>
    <row r="26" spans="3:8">
      <c r="H26" s="19"/>
    </row>
    <row r="27" spans="3:8">
      <c r="C27" s="31" t="s">
        <v>140</v>
      </c>
      <c r="D27" s="30"/>
      <c r="E27" s="30"/>
      <c r="F27" s="30"/>
      <c r="G27" s="30"/>
      <c r="H27" s="32" t="str">
        <f ca="1">'4. ODVODNJAVANJE'!F25</f>
        <v/>
      </c>
    </row>
    <row r="28" spans="3:8">
      <c r="H28" s="19"/>
    </row>
    <row r="29" spans="3:8">
      <c r="C29" s="31" t="s">
        <v>141</v>
      </c>
      <c r="D29" s="30"/>
      <c r="E29" s="30"/>
      <c r="F29" s="30"/>
      <c r="G29" s="30"/>
      <c r="H29" s="32" t="str">
        <f ca="1">'5. GRADBENA IN OBRTNIŠKA DELA'!F7</f>
        <v/>
      </c>
    </row>
    <row r="30" spans="3:8">
      <c r="H30" s="19"/>
    </row>
    <row r="31" spans="3:8">
      <c r="C31" s="31" t="s">
        <v>142</v>
      </c>
      <c r="D31" s="30"/>
      <c r="E31" s="30"/>
      <c r="F31" s="30"/>
      <c r="G31" s="30"/>
      <c r="H31" s="32" t="str">
        <f ca="1">'6. OPREMA CEST'!F25</f>
        <v/>
      </c>
    </row>
    <row r="32" spans="3:8">
      <c r="H32" s="19"/>
    </row>
    <row r="33" spans="3:8">
      <c r="C33" s="31" t="s">
        <v>143</v>
      </c>
      <c r="D33" s="30"/>
      <c r="E33" s="30"/>
      <c r="F33" s="30"/>
      <c r="G33" s="30"/>
      <c r="H33" s="32" t="str">
        <f ca="1">'7. TUJE STORITVE'!F12</f>
        <v/>
      </c>
    </row>
    <row r="34" spans="3:8">
      <c r="C34" s="116"/>
      <c r="D34" s="116"/>
      <c r="E34" s="116"/>
      <c r="F34" s="116"/>
      <c r="G34" s="116"/>
      <c r="H34" s="117"/>
    </row>
    <row r="35" spans="3:8">
      <c r="C35" s="31" t="s">
        <v>173</v>
      </c>
      <c r="D35" s="30"/>
      <c r="E35" s="30"/>
      <c r="F35" s="30"/>
      <c r="G35" s="30"/>
      <c r="H35" s="32"/>
    </row>
    <row r="36" spans="3:8">
      <c r="H36" s="19"/>
    </row>
    <row r="37" spans="3:8">
      <c r="C37" s="31" t="s">
        <v>174</v>
      </c>
      <c r="D37" s="30"/>
      <c r="E37" s="30"/>
      <c r="F37" s="30"/>
      <c r="G37" s="30"/>
      <c r="H37" s="32">
        <f>SUM(H21:H36)*0.1</f>
        <v>0</v>
      </c>
    </row>
    <row r="40" spans="3:8">
      <c r="F40" s="20" t="s">
        <v>26</v>
      </c>
      <c r="H40" s="19">
        <f>SUM(H21:H38)</f>
        <v>0</v>
      </c>
    </row>
    <row r="41" spans="3:8">
      <c r="F41" s="20"/>
      <c r="H41" s="19"/>
    </row>
    <row r="42" spans="3:8">
      <c r="F42" s="20" t="s">
        <v>157</v>
      </c>
      <c r="H42" s="19">
        <f>0.22*H40</f>
        <v>0</v>
      </c>
    </row>
    <row r="43" spans="3:8">
      <c r="H43" s="19"/>
    </row>
    <row r="44" spans="3:8">
      <c r="H44" s="21"/>
    </row>
    <row r="45" spans="3:8" ht="15.75">
      <c r="C45" s="33" t="s">
        <v>27</v>
      </c>
      <c r="D45" s="30"/>
      <c r="E45" s="30"/>
      <c r="F45" s="30"/>
      <c r="G45" s="30"/>
      <c r="H45" s="34">
        <f>H40+H42</f>
        <v>0</v>
      </c>
    </row>
    <row r="50" spans="2:6" ht="15.75" hidden="1" thickBot="1">
      <c r="B50" s="118" t="s">
        <v>28</v>
      </c>
      <c r="C50" s="118"/>
      <c r="D50" s="118"/>
      <c r="E50" s="118"/>
      <c r="F50" s="22">
        <v>1</v>
      </c>
    </row>
  </sheetData>
  <mergeCells count="2">
    <mergeCell ref="B50:E50"/>
    <mergeCell ref="E9:H9"/>
  </mergeCells>
  <phoneticPr fontId="19" type="noConversion"/>
  <pageMargins left="0.7" right="0.7" top="0.75" bottom="0.75" header="0.3" footer="0.3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Ljubljana&amp;C&amp;A</oddHeader>
    <oddFooter>&amp;L&amp;F&amp;CStran &amp;P</oddFooter>
  </headerFooter>
  <ignoredErrors>
    <ignoredError sqref="H4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tabColor rgb="FFFFC000"/>
  </sheetPr>
  <dimension ref="A1:I27"/>
  <sheetViews>
    <sheetView view="pageBreakPreview" zoomScaleNormal="145" zoomScaleSheetLayoutView="100" zoomScalePageLayoutView="140" workbookViewId="0">
      <selection activeCell="G24" sqref="G24"/>
    </sheetView>
  </sheetViews>
  <sheetFormatPr defaultRowHeight="12.75"/>
  <cols>
    <col min="1" max="1" width="2.140625" style="56" customWidth="1"/>
    <col min="2" max="2" width="6.140625" style="50" customWidth="1"/>
    <col min="3" max="3" width="5.42578125" style="51" customWidth="1"/>
    <col min="4" max="4" width="45.42578125" style="52" customWidth="1"/>
    <col min="5" max="6" width="9.140625" style="53"/>
    <col min="7" max="7" width="9.7109375" style="53" customWidth="1"/>
    <col min="8" max="8" width="4" style="54" customWidth="1"/>
    <col min="9" max="9" width="16.85546875" style="55" hidden="1" customWidth="1"/>
    <col min="10" max="16384" width="9.140625" style="54"/>
  </cols>
  <sheetData>
    <row r="1" spans="1:9">
      <c r="A1" s="49"/>
    </row>
    <row r="2" spans="1:9" ht="25.5">
      <c r="B2" s="57" t="s">
        <v>17</v>
      </c>
      <c r="C2" s="57" t="s">
        <v>22</v>
      </c>
      <c r="D2" s="57" t="s">
        <v>18</v>
      </c>
      <c r="E2" s="58" t="s">
        <v>19</v>
      </c>
      <c r="F2" s="58" t="s">
        <v>20</v>
      </c>
      <c r="G2" s="58" t="s">
        <v>21</v>
      </c>
      <c r="I2" s="59" t="s">
        <v>29</v>
      </c>
    </row>
    <row r="3" spans="1:9" s="64" customFormat="1">
      <c r="A3" s="60"/>
      <c r="B3" s="61"/>
      <c r="C3" s="61"/>
      <c r="D3" s="62"/>
      <c r="E3" s="63"/>
      <c r="F3" s="63"/>
      <c r="G3" s="63"/>
      <c r="I3" s="65"/>
    </row>
    <row r="4" spans="1:9" ht="15.75">
      <c r="B4" s="122" t="s">
        <v>0</v>
      </c>
      <c r="C4" s="122"/>
      <c r="D4" s="122"/>
      <c r="E4" s="122"/>
      <c r="F4" s="122"/>
      <c r="G4" s="122"/>
    </row>
    <row r="5" spans="1:9" ht="12.75" customHeight="1">
      <c r="B5" s="66"/>
      <c r="C5" s="66"/>
      <c r="D5" s="66"/>
      <c r="E5" s="67" t="str">
        <f>IF(SUM(E8:E9)=0,0,"")</f>
        <v/>
      </c>
      <c r="F5" s="67"/>
      <c r="G5" s="67"/>
    </row>
    <row r="6" spans="1:9" ht="21" customHeight="1">
      <c r="B6" s="123" t="s">
        <v>12</v>
      </c>
      <c r="C6" s="124"/>
      <c r="D6" s="124"/>
      <c r="E6" s="68" t="str">
        <f>IF(SUM(E8:E9)=0,0,"")</f>
        <v/>
      </c>
      <c r="F6" s="68"/>
      <c r="G6" s="69"/>
    </row>
    <row r="7" spans="1:9">
      <c r="E7" s="67" t="str">
        <f>IF(SUM(E8:E9)=0,0,"")</f>
        <v/>
      </c>
      <c r="F7" s="67"/>
      <c r="G7" s="67"/>
    </row>
    <row r="8" spans="1:9" ht="38.25">
      <c r="B8" s="70" t="s">
        <v>2</v>
      </c>
      <c r="C8" s="71" t="s">
        <v>1</v>
      </c>
      <c r="D8" s="72" t="s">
        <v>172</v>
      </c>
      <c r="E8" s="73">
        <v>11</v>
      </c>
      <c r="F8" s="73"/>
      <c r="G8" s="73" t="str">
        <f>IF(F8="","",E8*F8)</f>
        <v/>
      </c>
      <c r="I8" s="93">
        <v>75</v>
      </c>
    </row>
    <row r="9" spans="1:9" ht="38.25">
      <c r="B9" s="70" t="s">
        <v>3</v>
      </c>
      <c r="C9" s="71" t="s">
        <v>1</v>
      </c>
      <c r="D9" s="72" t="s">
        <v>30</v>
      </c>
      <c r="E9" s="73">
        <v>1</v>
      </c>
      <c r="F9" s="73"/>
      <c r="G9" s="73" t="str">
        <f>IF(F9="","",E9*F9)</f>
        <v/>
      </c>
      <c r="I9" s="92">
        <v>350</v>
      </c>
    </row>
    <row r="10" spans="1:9">
      <c r="E10" s="103"/>
      <c r="G10" s="103"/>
    </row>
    <row r="11" spans="1:9" ht="21" customHeight="1">
      <c r="B11" s="123" t="s">
        <v>13</v>
      </c>
      <c r="C11" s="124"/>
      <c r="D11" s="124"/>
      <c r="E11" s="68"/>
      <c r="F11" s="68"/>
      <c r="G11" s="69"/>
    </row>
    <row r="12" spans="1:9" ht="21" customHeight="1">
      <c r="B12" s="125" t="s">
        <v>14</v>
      </c>
      <c r="C12" s="125"/>
      <c r="D12" s="125"/>
      <c r="E12" s="74" t="str">
        <f>IF(SUM(E14:E14)=0,0,"")</f>
        <v/>
      </c>
      <c r="F12" s="74"/>
      <c r="G12" s="74"/>
    </row>
    <row r="13" spans="1:9">
      <c r="E13" s="67" t="str">
        <f>IF(SUM(E14:E14)=0,0,"")</f>
        <v/>
      </c>
      <c r="F13" s="67"/>
      <c r="G13" s="67"/>
    </row>
    <row r="14" spans="1:9" ht="38.25">
      <c r="B14" s="70" t="s">
        <v>5</v>
      </c>
      <c r="C14" s="71" t="s">
        <v>4</v>
      </c>
      <c r="D14" s="72" t="s">
        <v>31</v>
      </c>
      <c r="E14" s="73">
        <v>160</v>
      </c>
      <c r="F14" s="73"/>
      <c r="G14" s="73" t="str">
        <f>IF(F14="","",E14*F14)</f>
        <v/>
      </c>
      <c r="I14" s="96">
        <v>17</v>
      </c>
    </row>
    <row r="15" spans="1:9">
      <c r="E15" s="75" t="str">
        <f>IF(SUM(E18:E19)=0,0,"")</f>
        <v/>
      </c>
      <c r="F15" s="75"/>
      <c r="G15" s="75"/>
    </row>
    <row r="16" spans="1:9" ht="21" customHeight="1">
      <c r="B16" s="126" t="s">
        <v>15</v>
      </c>
      <c r="C16" s="126"/>
      <c r="D16" s="126"/>
      <c r="E16" s="76" t="str">
        <f>IF(SUM(E18:E19)=0,0,"")</f>
        <v/>
      </c>
      <c r="F16" s="76"/>
      <c r="G16" s="76"/>
    </row>
    <row r="17" spans="2:9">
      <c r="E17" s="75" t="str">
        <f>IF(SUM(E18:E19)=0,0,"")</f>
        <v/>
      </c>
      <c r="F17" s="75"/>
      <c r="G17" s="75"/>
    </row>
    <row r="18" spans="2:9" ht="38.25">
      <c r="B18" s="70" t="s">
        <v>8</v>
      </c>
      <c r="C18" s="71" t="s">
        <v>4</v>
      </c>
      <c r="D18" s="72" t="s">
        <v>32</v>
      </c>
      <c r="E18" s="73">
        <v>60</v>
      </c>
      <c r="F18" s="73"/>
      <c r="G18" s="73" t="str">
        <f>IF(F18="","",E18*F18)</f>
        <v/>
      </c>
      <c r="I18" s="95">
        <v>18</v>
      </c>
    </row>
    <row r="19" spans="2:9" ht="38.25">
      <c r="B19" s="70" t="s">
        <v>9</v>
      </c>
      <c r="C19" s="71" t="s">
        <v>6</v>
      </c>
      <c r="D19" s="72" t="s">
        <v>33</v>
      </c>
      <c r="E19" s="73">
        <v>54</v>
      </c>
      <c r="F19" s="73"/>
      <c r="G19" s="73" t="str">
        <f>IF(F19="","",E19*F19)</f>
        <v/>
      </c>
      <c r="I19" s="95">
        <v>3</v>
      </c>
    </row>
    <row r="20" spans="2:9">
      <c r="E20" s="75" t="str">
        <f>IF(SUM(E23:E23)=0,0,"")</f>
        <v/>
      </c>
      <c r="F20" s="75"/>
      <c r="G20" s="75"/>
    </row>
    <row r="21" spans="2:9" ht="21" customHeight="1">
      <c r="B21" s="126" t="s">
        <v>16</v>
      </c>
      <c r="C21" s="126"/>
      <c r="D21" s="126"/>
      <c r="E21" s="76" t="str">
        <f>IF(SUM(E23:E23)=0,0,"")</f>
        <v/>
      </c>
      <c r="F21" s="76"/>
      <c r="G21" s="76"/>
    </row>
    <row r="22" spans="2:9">
      <c r="E22" s="75" t="str">
        <f>IF(SUM(E23:E23)=0,0,"")</f>
        <v/>
      </c>
      <c r="F22" s="75"/>
      <c r="G22" s="75"/>
    </row>
    <row r="23" spans="2:9" ht="38.25">
      <c r="B23" s="70" t="s">
        <v>10</v>
      </c>
      <c r="C23" s="71" t="s">
        <v>6</v>
      </c>
      <c r="D23" s="72" t="s">
        <v>34</v>
      </c>
      <c r="E23" s="73">
        <v>2</v>
      </c>
      <c r="F23" s="73"/>
      <c r="G23" s="73" t="str">
        <f>IF(F23="","",E23*F23)</f>
        <v/>
      </c>
      <c r="I23" s="97">
        <v>6</v>
      </c>
    </row>
    <row r="24" spans="2:9" ht="38.25">
      <c r="B24" s="70" t="s">
        <v>151</v>
      </c>
      <c r="C24" s="71" t="s">
        <v>11</v>
      </c>
      <c r="D24" s="72" t="s">
        <v>153</v>
      </c>
      <c r="E24" s="73">
        <v>14</v>
      </c>
      <c r="F24" s="73"/>
      <c r="G24" s="73" t="str">
        <f>IF(F24="","",E24*F24)</f>
        <v/>
      </c>
      <c r="I24" s="94">
        <v>50</v>
      </c>
    </row>
    <row r="25" spans="2:9" ht="25.5">
      <c r="B25" s="70" t="s">
        <v>152</v>
      </c>
      <c r="C25" s="71" t="s">
        <v>1</v>
      </c>
      <c r="D25" s="72" t="s">
        <v>154</v>
      </c>
      <c r="E25" s="73">
        <v>1</v>
      </c>
      <c r="F25" s="73"/>
      <c r="G25" s="73" t="str">
        <f>IF(F25="","",E25*F25)</f>
        <v/>
      </c>
      <c r="I25" s="94">
        <v>350</v>
      </c>
    </row>
    <row r="26" spans="2:9" ht="13.5" thickBot="1"/>
    <row r="27" spans="2:9" ht="16.5" thickBot="1">
      <c r="D27" s="77" t="s">
        <v>35</v>
      </c>
      <c r="E27" s="78"/>
      <c r="F27" s="120" t="str">
        <f>IF(SUM(G8:G25)=0,"",SUM(G8:G25))</f>
        <v/>
      </c>
      <c r="G27" s="121"/>
    </row>
  </sheetData>
  <sheetProtection selectLockedCells="1"/>
  <dataConsolidate/>
  <mergeCells count="7">
    <mergeCell ref="F27:G27"/>
    <mergeCell ref="B4:G4"/>
    <mergeCell ref="B6:D6"/>
    <mergeCell ref="B11:D11"/>
    <mergeCell ref="B12:D12"/>
    <mergeCell ref="B16:D16"/>
    <mergeCell ref="B21:D2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>
    <tabColor rgb="FFFFFF00"/>
  </sheetPr>
  <dimension ref="A1:M32"/>
  <sheetViews>
    <sheetView view="pageBreakPreview" topLeftCell="A7" zoomScaleNormal="160" zoomScaleSheetLayoutView="100" zoomScalePageLayoutView="120" workbookViewId="0">
      <selection activeCell="G25" sqref="G25:G27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6" width="9.140625" style="8"/>
    <col min="7" max="7" width="9.7109375" style="8" customWidth="1"/>
    <col min="8" max="8" width="4" style="2" customWidth="1"/>
    <col min="9" max="9" width="16.85546875" style="35" hidden="1" customWidth="1"/>
    <col min="10" max="16384" width="9.140625" style="2"/>
  </cols>
  <sheetData>
    <row r="1" spans="1:13">
      <c r="A1" s="27"/>
    </row>
    <row r="2" spans="1:13" ht="25.5">
      <c r="B2" s="16" t="s">
        <v>17</v>
      </c>
      <c r="C2" s="16" t="s">
        <v>22</v>
      </c>
      <c r="D2" s="16" t="s">
        <v>18</v>
      </c>
      <c r="E2" s="17" t="s">
        <v>19</v>
      </c>
      <c r="F2" s="17" t="s">
        <v>20</v>
      </c>
      <c r="G2" s="17" t="s">
        <v>21</v>
      </c>
      <c r="I2" s="36" t="s">
        <v>29</v>
      </c>
    </row>
    <row r="3" spans="1:13" s="4" customFormat="1">
      <c r="A3" s="7"/>
      <c r="B3" s="5"/>
      <c r="C3" s="5"/>
      <c r="D3" s="13"/>
      <c r="E3" s="6"/>
      <c r="F3" s="6"/>
      <c r="G3" s="6"/>
      <c r="I3" s="37"/>
    </row>
    <row r="4" spans="1:13" ht="15.75">
      <c r="B4" s="127" t="s">
        <v>36</v>
      </c>
      <c r="C4" s="127"/>
      <c r="D4" s="127"/>
      <c r="E4" s="127"/>
      <c r="F4" s="127"/>
      <c r="G4" s="127"/>
    </row>
    <row r="5" spans="1:13" ht="12.75" customHeight="1">
      <c r="B5" s="26"/>
      <c r="C5" s="26"/>
      <c r="D5" s="26"/>
      <c r="E5" s="42" t="str">
        <f>IF(SUM(E8:E11)=0,0,"")</f>
        <v/>
      </c>
      <c r="F5" s="42"/>
      <c r="G5" s="42"/>
    </row>
    <row r="6" spans="1:13" ht="21" customHeight="1">
      <c r="B6" s="128" t="s">
        <v>57</v>
      </c>
      <c r="C6" s="129"/>
      <c r="D6" s="129"/>
      <c r="E6" s="44" t="str">
        <f>IF(SUM(E8:E11)=0,0,"")</f>
        <v/>
      </c>
      <c r="F6" s="44"/>
      <c r="G6" s="45"/>
    </row>
    <row r="7" spans="1:13">
      <c r="E7" s="42" t="str">
        <f>IF(SUM(E8:E11)=0,0,"")</f>
        <v/>
      </c>
      <c r="F7" s="42"/>
      <c r="G7" s="42"/>
      <c r="M7" s="109"/>
    </row>
    <row r="8" spans="1:13" ht="38.25">
      <c r="B8" s="9" t="s">
        <v>37</v>
      </c>
      <c r="C8" s="12" t="s">
        <v>7</v>
      </c>
      <c r="D8" s="14" t="s">
        <v>52</v>
      </c>
      <c r="E8" s="10">
        <f>160*0.2</f>
        <v>32</v>
      </c>
      <c r="F8" s="10"/>
      <c r="G8" s="10" t="str">
        <f>IF(F8="","",E8*F8)</f>
        <v/>
      </c>
      <c r="I8" s="80">
        <v>5.28</v>
      </c>
    </row>
    <row r="9" spans="1:13" ht="38.25">
      <c r="B9" s="9" t="s">
        <v>39</v>
      </c>
      <c r="C9" s="12" t="s">
        <v>7</v>
      </c>
      <c r="D9" s="14" t="s">
        <v>53</v>
      </c>
      <c r="E9" s="10">
        <f>0.6*1460+0.3*130</f>
        <v>915</v>
      </c>
      <c r="F9" s="10"/>
      <c r="G9" s="10" t="str">
        <f>IF(F9="","",E9*F9)</f>
        <v/>
      </c>
      <c r="I9" s="82">
        <v>5.28</v>
      </c>
    </row>
    <row r="10" spans="1:13" ht="63.75">
      <c r="B10" s="9" t="s">
        <v>40</v>
      </c>
      <c r="C10" s="12" t="s">
        <v>7</v>
      </c>
      <c r="D10" s="14" t="s">
        <v>54</v>
      </c>
      <c r="E10" s="10">
        <f>1*83+3.6*23</f>
        <v>165.8</v>
      </c>
      <c r="F10" s="10"/>
      <c r="G10" s="10" t="str">
        <f>IF(F10="","",E10*F10)</f>
        <v/>
      </c>
      <c r="I10" s="81">
        <v>8.8000000000000007</v>
      </c>
    </row>
    <row r="11" spans="1:13" ht="63.75">
      <c r="B11" s="9" t="s">
        <v>41</v>
      </c>
      <c r="C11" s="12" t="s">
        <v>7</v>
      </c>
      <c r="D11" s="14" t="s">
        <v>55</v>
      </c>
      <c r="E11" s="10">
        <f>1.2*40+24*2.5+17*2</f>
        <v>142</v>
      </c>
      <c r="F11" s="10"/>
      <c r="G11" s="10" t="str">
        <f>IF(F11="","",E11*F11)</f>
        <v/>
      </c>
      <c r="I11" s="83">
        <v>11.33</v>
      </c>
    </row>
    <row r="12" spans="1:13">
      <c r="E12" s="42" t="str">
        <f>IF(SUM(E15:E16)=0,0,"")</f>
        <v/>
      </c>
      <c r="F12" s="42"/>
      <c r="G12" s="42"/>
    </row>
    <row r="13" spans="1:13" ht="21" customHeight="1">
      <c r="B13" s="128" t="s">
        <v>38</v>
      </c>
      <c r="C13" s="129"/>
      <c r="D13" s="129"/>
      <c r="E13" s="44" t="str">
        <f>IF(SUM(E15:E16)=0,0,"")</f>
        <v/>
      </c>
      <c r="F13" s="44"/>
      <c r="G13" s="45"/>
    </row>
    <row r="14" spans="1:13">
      <c r="E14" s="42"/>
      <c r="F14" s="42"/>
      <c r="G14" s="42"/>
    </row>
    <row r="15" spans="1:13" ht="38.25">
      <c r="B15" s="9" t="s">
        <v>42</v>
      </c>
      <c r="C15" s="12" t="s">
        <v>4</v>
      </c>
      <c r="D15" s="14" t="s">
        <v>56</v>
      </c>
      <c r="E15" s="10">
        <f>1460</f>
        <v>1460</v>
      </c>
      <c r="F15" s="10"/>
      <c r="G15" s="10" t="str">
        <f>IF(F15="","",E15*F15)</f>
        <v/>
      </c>
      <c r="I15" s="90">
        <v>2.2999999999999998</v>
      </c>
    </row>
    <row r="16" spans="1:13" ht="38.25">
      <c r="B16" s="9" t="s">
        <v>43</v>
      </c>
      <c r="C16" s="12" t="s">
        <v>4</v>
      </c>
      <c r="D16" s="14" t="s">
        <v>159</v>
      </c>
      <c r="E16" s="110">
        <f>E15</f>
        <v>1460</v>
      </c>
      <c r="F16" s="110"/>
      <c r="G16" s="110" t="str">
        <f>IF(F16="","",E16*F16)</f>
        <v/>
      </c>
      <c r="I16" s="90">
        <v>2.2000000000000002</v>
      </c>
    </row>
    <row r="17" spans="2:9">
      <c r="E17" s="42" t="str">
        <f>IF(SUM(E20:E20)=0,0,"")</f>
        <v/>
      </c>
      <c r="F17" s="42"/>
      <c r="G17" s="42"/>
    </row>
    <row r="18" spans="2:9" ht="21" customHeight="1">
      <c r="B18" s="128" t="s">
        <v>58</v>
      </c>
      <c r="C18" s="129"/>
      <c r="D18" s="129"/>
      <c r="E18" s="44" t="str">
        <f>IF(SUM(E20:E20)=0,0,"")</f>
        <v/>
      </c>
      <c r="F18" s="44"/>
      <c r="G18" s="45"/>
    </row>
    <row r="19" spans="2:9">
      <c r="E19" s="42" t="str">
        <f>IF(SUM(E20:E20)=0,0,"")</f>
        <v/>
      </c>
      <c r="F19" s="42"/>
      <c r="G19" s="42"/>
    </row>
    <row r="20" spans="2:9" ht="38.25">
      <c r="B20" s="9" t="s">
        <v>44</v>
      </c>
      <c r="C20" s="12" t="s">
        <v>7</v>
      </c>
      <c r="D20" s="14" t="s">
        <v>168</v>
      </c>
      <c r="E20" s="10">
        <f>E16*0.4</f>
        <v>584</v>
      </c>
      <c r="F20" s="10"/>
      <c r="G20" s="10" t="str">
        <f>IF(F20="","",E20*F20)</f>
        <v/>
      </c>
      <c r="I20" s="89">
        <v>19</v>
      </c>
    </row>
    <row r="21" spans="2:9">
      <c r="E21" s="42" t="str">
        <f>IF(SUM(E24:E24)=0,0,"")</f>
        <v/>
      </c>
      <c r="F21" s="42"/>
      <c r="G21" s="42"/>
    </row>
    <row r="22" spans="2:9" ht="21" customHeight="1">
      <c r="B22" s="128" t="s">
        <v>59</v>
      </c>
      <c r="C22" s="129"/>
      <c r="D22" s="129"/>
      <c r="E22" s="44" t="str">
        <f>IF(SUM(E24:E24)=0,0,"")</f>
        <v/>
      </c>
      <c r="F22" s="44"/>
      <c r="G22" s="45"/>
    </row>
    <row r="23" spans="2:9">
      <c r="E23" s="42" t="str">
        <f>IF(SUM(E24:E24)=0,0,"")</f>
        <v/>
      </c>
      <c r="F23" s="42"/>
      <c r="G23" s="42"/>
    </row>
    <row r="24" spans="2:9" ht="38.25">
      <c r="B24" s="9" t="s">
        <v>45</v>
      </c>
      <c r="C24" s="12" t="s">
        <v>4</v>
      </c>
      <c r="D24" s="14" t="s">
        <v>161</v>
      </c>
      <c r="E24" s="10">
        <v>345</v>
      </c>
      <c r="F24" s="10"/>
      <c r="G24" s="10" t="str">
        <f>IF(F24="","",E24*F24)</f>
        <v/>
      </c>
      <c r="I24" s="87">
        <v>2.5</v>
      </c>
    </row>
    <row r="25" spans="2:9">
      <c r="E25" s="42" t="str">
        <f>IF(SUM(E28:E30)=0,0,"")</f>
        <v/>
      </c>
      <c r="F25" s="42"/>
      <c r="G25" s="42"/>
    </row>
    <row r="26" spans="2:9" ht="21" customHeight="1">
      <c r="B26" s="128" t="s">
        <v>60</v>
      </c>
      <c r="C26" s="129"/>
      <c r="D26" s="129"/>
      <c r="E26" s="44" t="str">
        <f>IF(SUM(E28:E30)=0,0,"")</f>
        <v/>
      </c>
      <c r="F26" s="44"/>
      <c r="G26" s="45"/>
    </row>
    <row r="27" spans="2:9">
      <c r="E27" s="42" t="str">
        <f>IF(SUM(E28:E30)=0,0,"")</f>
        <v/>
      </c>
      <c r="F27" s="42"/>
      <c r="G27" s="42"/>
    </row>
    <row r="28" spans="2:9" ht="25.5">
      <c r="B28" s="9" t="s">
        <v>47</v>
      </c>
      <c r="C28" s="12" t="s">
        <v>46</v>
      </c>
      <c r="D28" s="14" t="s">
        <v>48</v>
      </c>
      <c r="E28" s="10">
        <f>E29+E30</f>
        <v>1741.0931</v>
      </c>
      <c r="F28" s="10"/>
      <c r="G28" s="10" t="str">
        <f>IF(F28="","",E28*F28)</f>
        <v/>
      </c>
      <c r="I28" s="91">
        <v>3.5</v>
      </c>
    </row>
    <row r="29" spans="2:9" ht="38.25">
      <c r="B29" s="9" t="s">
        <v>49</v>
      </c>
      <c r="C29" s="12" t="s">
        <v>46</v>
      </c>
      <c r="D29" s="14" t="s">
        <v>156</v>
      </c>
      <c r="E29" s="10">
        <f>(+E9+E10)*1.6</f>
        <v>1729.28</v>
      </c>
      <c r="F29" s="10"/>
      <c r="G29" s="10" t="str">
        <f>IF(F29="","",E29*F29)</f>
        <v/>
      </c>
      <c r="I29" s="90">
        <v>6.2</v>
      </c>
    </row>
    <row r="30" spans="2:9" ht="25.5">
      <c r="B30" s="9" t="s">
        <v>50</v>
      </c>
      <c r="C30" s="12" t="s">
        <v>46</v>
      </c>
      <c r="D30" s="14" t="s">
        <v>155</v>
      </c>
      <c r="E30" s="10">
        <f ca="1">'1. PREDDELA'!E18*1.96885*0.1</f>
        <v>11.8131</v>
      </c>
      <c r="F30" s="10"/>
      <c r="G30" s="10" t="str">
        <f>IF(F30="","",E30*F30)</f>
        <v/>
      </c>
      <c r="I30" s="90">
        <v>12.5</v>
      </c>
    </row>
    <row r="31" spans="2:9" ht="13.5" thickBot="1"/>
    <row r="32" spans="2:9" ht="16.5" thickBot="1">
      <c r="D32" s="28" t="s">
        <v>51</v>
      </c>
      <c r="E32" s="29"/>
      <c r="F32" s="130" t="str">
        <f>IF(SUM(G8:G30)=0,"",SUM(G8:G30))</f>
        <v/>
      </c>
      <c r="G32" s="131"/>
    </row>
  </sheetData>
  <dataConsolidate/>
  <mergeCells count="7">
    <mergeCell ref="B4:G4"/>
    <mergeCell ref="B6:D6"/>
    <mergeCell ref="B13:D13"/>
    <mergeCell ref="F32:G32"/>
    <mergeCell ref="B18:D18"/>
    <mergeCell ref="B22:D22"/>
    <mergeCell ref="B26:D2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4">
    <tabColor rgb="FF92D050"/>
  </sheetPr>
  <dimension ref="A1:I33"/>
  <sheetViews>
    <sheetView view="pageBreakPreview" zoomScale="85" zoomScaleNormal="175" zoomScaleSheetLayoutView="85" zoomScalePageLayoutView="120" workbookViewId="0">
      <selection activeCell="L29" sqref="L29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6" width="9.140625" style="8"/>
    <col min="7" max="7" width="9.7109375" style="8" customWidth="1"/>
    <col min="8" max="8" width="4" style="2" customWidth="1"/>
    <col min="9" max="9" width="16.85546875" style="35" hidden="1" customWidth="1"/>
    <col min="10" max="16384" width="9.140625" style="2"/>
  </cols>
  <sheetData>
    <row r="1" spans="1:9">
      <c r="A1" s="27"/>
    </row>
    <row r="2" spans="1:9" ht="25.5">
      <c r="B2" s="16" t="s">
        <v>17</v>
      </c>
      <c r="C2" s="16" t="s">
        <v>22</v>
      </c>
      <c r="D2" s="16" t="s">
        <v>18</v>
      </c>
      <c r="E2" s="17" t="s">
        <v>19</v>
      </c>
      <c r="F2" s="17" t="s">
        <v>20</v>
      </c>
      <c r="G2" s="17" t="s">
        <v>21</v>
      </c>
      <c r="I2" s="36" t="s">
        <v>29</v>
      </c>
    </row>
    <row r="3" spans="1:9" s="4" customFormat="1">
      <c r="A3" s="7"/>
      <c r="B3" s="5"/>
      <c r="C3" s="5"/>
      <c r="D3" s="13"/>
      <c r="E3" s="6"/>
      <c r="F3" s="6"/>
      <c r="G3" s="6"/>
      <c r="I3" s="37"/>
    </row>
    <row r="4" spans="1:9" ht="15.75">
      <c r="B4" s="127" t="s">
        <v>61</v>
      </c>
      <c r="C4" s="127"/>
      <c r="D4" s="127"/>
      <c r="E4" s="127"/>
      <c r="F4" s="127"/>
      <c r="G4" s="127"/>
    </row>
    <row r="5" spans="1:9" ht="12.75" customHeight="1">
      <c r="B5" s="26"/>
      <c r="C5" s="26"/>
      <c r="D5" s="26"/>
      <c r="E5" s="47"/>
      <c r="F5" s="47"/>
      <c r="G5" s="47"/>
    </row>
    <row r="6" spans="1:9" ht="21" customHeight="1">
      <c r="B6" s="128" t="s">
        <v>94</v>
      </c>
      <c r="C6" s="129"/>
      <c r="D6" s="129"/>
      <c r="E6" s="44"/>
      <c r="F6" s="44"/>
      <c r="G6" s="45"/>
    </row>
    <row r="7" spans="1:9" ht="21" customHeight="1">
      <c r="B7" s="134" t="s">
        <v>62</v>
      </c>
      <c r="C7" s="134"/>
      <c r="D7" s="134"/>
      <c r="E7" s="46" t="str">
        <f>IF(SUM(E9:E10)=0,0,"")</f>
        <v/>
      </c>
      <c r="F7" s="46"/>
      <c r="G7" s="46"/>
    </row>
    <row r="8" spans="1:9">
      <c r="E8" s="43" t="str">
        <f>IF(SUM(E9:E10)=0,0,"")</f>
        <v/>
      </c>
      <c r="F8" s="43"/>
      <c r="G8" s="43"/>
    </row>
    <row r="9" spans="1:9" ht="38.25">
      <c r="B9" s="9" t="s">
        <v>124</v>
      </c>
      <c r="C9" s="12" t="s">
        <v>7</v>
      </c>
      <c r="D9" s="14" t="s">
        <v>144</v>
      </c>
      <c r="E9" s="110">
        <f>1370*0.2</f>
        <v>274</v>
      </c>
      <c r="F9" s="110"/>
      <c r="G9" s="110" t="str">
        <f>IF(F9="","",E9*F9)</f>
        <v/>
      </c>
      <c r="I9" s="85">
        <v>20</v>
      </c>
    </row>
    <row r="10" spans="1:9" ht="38.25">
      <c r="B10" s="9" t="s">
        <v>125</v>
      </c>
      <c r="C10" s="12" t="s">
        <v>7</v>
      </c>
      <c r="D10" s="14" t="s">
        <v>145</v>
      </c>
      <c r="E10" s="110">
        <f>1370*0.05</f>
        <v>68.5</v>
      </c>
      <c r="F10" s="110"/>
      <c r="G10" s="110" t="str">
        <f>IF(F10="","",E10*F10)</f>
        <v/>
      </c>
      <c r="I10" s="84">
        <v>5</v>
      </c>
    </row>
    <row r="11" spans="1:9">
      <c r="E11" s="42" t="str">
        <f>IF(SUM(E14:E14)=0,0,"")</f>
        <v/>
      </c>
      <c r="F11" s="42"/>
      <c r="G11" s="42"/>
    </row>
    <row r="12" spans="1:9" ht="21.75" customHeight="1">
      <c r="B12" s="133" t="s">
        <v>126</v>
      </c>
      <c r="C12" s="133"/>
      <c r="D12" s="133"/>
      <c r="E12" s="43" t="str">
        <f>IF(SUM(E14:E14)=0,0,"")</f>
        <v/>
      </c>
      <c r="F12" s="43"/>
      <c r="G12" s="43"/>
    </row>
    <row r="13" spans="1:9">
      <c r="E13" s="42" t="str">
        <f>IF(SUM(E14:E14)=0,0,"")</f>
        <v/>
      </c>
      <c r="F13" s="42"/>
      <c r="G13" s="42"/>
    </row>
    <row r="14" spans="1:9" ht="38.25">
      <c r="B14" s="9" t="s">
        <v>127</v>
      </c>
      <c r="C14" s="12" t="s">
        <v>4</v>
      </c>
      <c r="D14" s="14" t="s">
        <v>146</v>
      </c>
      <c r="E14" s="10">
        <v>1180</v>
      </c>
      <c r="F14" s="10"/>
      <c r="G14" s="10" t="str">
        <f>IF(F14="","",E14*F14)</f>
        <v/>
      </c>
      <c r="I14" s="90">
        <v>11</v>
      </c>
    </row>
    <row r="15" spans="1:9">
      <c r="E15" s="42"/>
      <c r="F15" s="42"/>
      <c r="G15" s="42"/>
    </row>
    <row r="16" spans="1:9" ht="21" customHeight="1">
      <c r="B16" s="128" t="s">
        <v>128</v>
      </c>
      <c r="C16" s="129"/>
      <c r="D16" s="129"/>
      <c r="E16" s="44"/>
      <c r="F16" s="44"/>
      <c r="G16" s="45"/>
    </row>
    <row r="17" spans="1:9" s="4" customFormat="1">
      <c r="A17" s="7"/>
      <c r="B17" s="104"/>
      <c r="C17" s="105"/>
      <c r="D17" s="106"/>
      <c r="E17" s="107" t="str">
        <f>IF(SUM(E20:E20)=0,0,"")</f>
        <v/>
      </c>
      <c r="F17" s="107"/>
      <c r="G17" s="107"/>
      <c r="I17" s="37"/>
    </row>
    <row r="18" spans="1:9" s="4" customFormat="1" ht="27" customHeight="1">
      <c r="A18" s="7"/>
      <c r="B18" s="132" t="s">
        <v>129</v>
      </c>
      <c r="C18" s="132"/>
      <c r="D18" s="132"/>
      <c r="E18" s="108" t="str">
        <f>IF(SUM(E20:E20)=0,0,"")</f>
        <v/>
      </c>
      <c r="F18" s="108"/>
      <c r="G18" s="108"/>
      <c r="I18" s="37"/>
    </row>
    <row r="19" spans="1:9" s="4" customFormat="1">
      <c r="A19" s="7"/>
      <c r="B19" s="104"/>
      <c r="C19" s="105"/>
      <c r="D19" s="106"/>
      <c r="E19" s="107" t="str">
        <f>IF(SUM(E20:E20)=0,0,"")</f>
        <v/>
      </c>
      <c r="F19" s="107"/>
      <c r="G19" s="107"/>
      <c r="I19" s="37"/>
    </row>
    <row r="20" spans="1:9" ht="38.25">
      <c r="B20" s="9" t="s">
        <v>130</v>
      </c>
      <c r="C20" s="12" t="s">
        <v>4</v>
      </c>
      <c r="D20" s="14" t="s">
        <v>147</v>
      </c>
      <c r="E20" s="10">
        <v>1180</v>
      </c>
      <c r="F20" s="10"/>
      <c r="G20" s="10" t="str">
        <f>IF(F20="","",E20*F20)</f>
        <v/>
      </c>
      <c r="I20" s="88">
        <v>10</v>
      </c>
    </row>
    <row r="21" spans="1:9">
      <c r="E21" s="42" t="str">
        <f>IF(SUM(E24:E24)=0,0,"")</f>
        <v/>
      </c>
      <c r="F21" s="42"/>
      <c r="G21" s="42"/>
    </row>
    <row r="22" spans="1:9" ht="21" customHeight="1">
      <c r="B22" s="128" t="s">
        <v>131</v>
      </c>
      <c r="C22" s="129"/>
      <c r="D22" s="129"/>
      <c r="E22" s="44" t="str">
        <f>IF(SUM(E24:E24)=0,0,"")</f>
        <v/>
      </c>
      <c r="F22" s="44"/>
      <c r="G22" s="45"/>
    </row>
    <row r="23" spans="1:9">
      <c r="E23" s="42" t="str">
        <f>IF(SUM(E24:E24)=0,0,"")</f>
        <v/>
      </c>
      <c r="F23" s="42"/>
      <c r="G23" s="42"/>
    </row>
    <row r="24" spans="1:9" ht="51">
      <c r="B24" s="9" t="s">
        <v>133</v>
      </c>
      <c r="C24" s="12" t="s">
        <v>4</v>
      </c>
      <c r="D24" s="14" t="s">
        <v>162</v>
      </c>
      <c r="E24" s="10">
        <f>120*0.5</f>
        <v>60</v>
      </c>
      <c r="F24" s="10"/>
      <c r="G24" s="10" t="str">
        <f>IF(F24="","",E24*F24)</f>
        <v/>
      </c>
      <c r="I24" s="88">
        <v>0</v>
      </c>
    </row>
    <row r="25" spans="1:9">
      <c r="E25" s="42"/>
      <c r="F25" s="42"/>
      <c r="G25" s="42"/>
    </row>
    <row r="26" spans="1:9" ht="21" customHeight="1">
      <c r="B26" s="128" t="s">
        <v>132</v>
      </c>
      <c r="C26" s="129"/>
      <c r="D26" s="129"/>
      <c r="E26" s="44"/>
      <c r="F26" s="44"/>
      <c r="G26" s="45"/>
    </row>
    <row r="27" spans="1:9">
      <c r="E27" s="42" t="str">
        <f>IF(SUM(E30:E31)=0,0,"")</f>
        <v/>
      </c>
      <c r="F27" s="42"/>
      <c r="G27" s="42"/>
    </row>
    <row r="28" spans="1:9" ht="21" customHeight="1">
      <c r="B28" s="133" t="s">
        <v>134</v>
      </c>
      <c r="C28" s="133"/>
      <c r="D28" s="133"/>
      <c r="E28" s="43" t="str">
        <f>IF(SUM(E30:E31)=0,0,"")</f>
        <v/>
      </c>
      <c r="F28" s="43"/>
      <c r="G28" s="43"/>
    </row>
    <row r="29" spans="1:9">
      <c r="E29" s="42" t="str">
        <f>IF(SUM(E30:E31)=0,0,"")</f>
        <v/>
      </c>
      <c r="F29" s="42"/>
      <c r="G29" s="42"/>
    </row>
    <row r="30" spans="1:9" ht="38.25">
      <c r="B30" s="9" t="s">
        <v>135</v>
      </c>
      <c r="C30" s="12" t="s">
        <v>6</v>
      </c>
      <c r="D30" s="14" t="s">
        <v>148</v>
      </c>
      <c r="E30" s="110">
        <v>260</v>
      </c>
      <c r="F30" s="110"/>
      <c r="G30" s="110" t="str">
        <f>IF(F30="","",E30*F30)</f>
        <v/>
      </c>
      <c r="I30" s="86">
        <v>20</v>
      </c>
    </row>
    <row r="31" spans="1:9" ht="38.25">
      <c r="B31" s="9" t="s">
        <v>136</v>
      </c>
      <c r="C31" s="12" t="s">
        <v>6</v>
      </c>
      <c r="D31" s="14" t="s">
        <v>149</v>
      </c>
      <c r="E31" s="110">
        <v>5</v>
      </c>
      <c r="F31" s="110"/>
      <c r="G31" s="110" t="str">
        <f>IF(F31="","",E31*F31)</f>
        <v/>
      </c>
      <c r="I31" s="90">
        <v>22</v>
      </c>
    </row>
    <row r="32" spans="1:9" ht="13.5" thickBot="1"/>
    <row r="33" spans="4:7" ht="16.5" thickBot="1">
      <c r="D33" s="28" t="s">
        <v>93</v>
      </c>
      <c r="E33" s="29"/>
      <c r="F33" s="130" t="str">
        <f>IF(SUM(G9:G31)=0,"",SUM(G9:G31))</f>
        <v/>
      </c>
      <c r="G33" s="131"/>
    </row>
  </sheetData>
  <dataConsolidate/>
  <mergeCells count="10">
    <mergeCell ref="B18:D18"/>
    <mergeCell ref="F33:G33"/>
    <mergeCell ref="B22:D22"/>
    <mergeCell ref="B26:D26"/>
    <mergeCell ref="B28:D28"/>
    <mergeCell ref="B4:G4"/>
    <mergeCell ref="B6:D6"/>
    <mergeCell ref="B7:D7"/>
    <mergeCell ref="B16:D16"/>
    <mergeCell ref="B12:D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5">
    <tabColor rgb="FF00B050"/>
  </sheetPr>
  <dimension ref="A1:I25"/>
  <sheetViews>
    <sheetView view="pageBreakPreview" zoomScale="85" zoomScaleNormal="130" zoomScaleSheetLayoutView="85" zoomScalePageLayoutView="120" workbookViewId="0">
      <selection activeCell="L14" sqref="L14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6" width="9.140625" style="8"/>
    <col min="7" max="7" width="9.7109375" style="8" customWidth="1"/>
    <col min="8" max="8" width="4" style="2" customWidth="1"/>
    <col min="9" max="9" width="16.85546875" style="38" hidden="1" customWidth="1"/>
    <col min="10" max="16384" width="9.140625" style="2"/>
  </cols>
  <sheetData>
    <row r="1" spans="1:9">
      <c r="A1" s="27"/>
    </row>
    <row r="2" spans="1:9" ht="25.5">
      <c r="B2" s="16" t="s">
        <v>17</v>
      </c>
      <c r="C2" s="16" t="s">
        <v>22</v>
      </c>
      <c r="D2" s="16" t="s">
        <v>18</v>
      </c>
      <c r="E2" s="17" t="s">
        <v>19</v>
      </c>
      <c r="F2" s="17" t="s">
        <v>20</v>
      </c>
      <c r="G2" s="17" t="s">
        <v>21</v>
      </c>
      <c r="I2" s="39" t="s">
        <v>29</v>
      </c>
    </row>
    <row r="3" spans="1:9" s="4" customFormat="1">
      <c r="A3" s="7"/>
      <c r="B3" s="5"/>
      <c r="C3" s="5"/>
      <c r="D3" s="13"/>
      <c r="E3" s="6"/>
      <c r="F3" s="6"/>
      <c r="G3" s="6"/>
      <c r="I3" s="40"/>
    </row>
    <row r="4" spans="1:9" ht="15.75">
      <c r="B4" s="127" t="s">
        <v>63</v>
      </c>
      <c r="C4" s="127"/>
      <c r="D4" s="127"/>
      <c r="E4" s="127"/>
      <c r="F4" s="127"/>
      <c r="G4" s="127"/>
    </row>
    <row r="5" spans="1:9">
      <c r="E5" s="42" t="str">
        <f>IF(SUM(E8:E14)=0,0,"")</f>
        <v/>
      </c>
      <c r="F5" s="42"/>
      <c r="G5" s="42"/>
    </row>
    <row r="6" spans="1:9" ht="21" customHeight="1">
      <c r="B6" s="128" t="s">
        <v>64</v>
      </c>
      <c r="C6" s="129"/>
      <c r="D6" s="129"/>
      <c r="E6" s="44" t="str">
        <f>IF(SUM(E8:E14)=0,0,"")</f>
        <v/>
      </c>
      <c r="F6" s="44"/>
      <c r="G6" s="45"/>
    </row>
    <row r="7" spans="1:9">
      <c r="E7" s="42" t="str">
        <f>IF(SUM(E8:E14)=0,0,"")</f>
        <v/>
      </c>
      <c r="F7" s="42"/>
      <c r="G7" s="42"/>
    </row>
    <row r="8" spans="1:9" ht="51">
      <c r="B8" s="9" t="s">
        <v>65</v>
      </c>
      <c r="C8" s="12" t="s">
        <v>6</v>
      </c>
      <c r="D8" s="14" t="s">
        <v>84</v>
      </c>
      <c r="E8" s="10">
        <v>45</v>
      </c>
      <c r="F8" s="10"/>
      <c r="G8" s="10" t="str">
        <f t="shared" ref="G8:G14" si="0">IF(F8="","",E8*F8)</f>
        <v/>
      </c>
      <c r="I8" s="99">
        <v>23.16</v>
      </c>
    </row>
    <row r="9" spans="1:9" ht="51">
      <c r="B9" s="9" t="s">
        <v>66</v>
      </c>
      <c r="C9" s="12" t="s">
        <v>6</v>
      </c>
      <c r="D9" s="14" t="s">
        <v>85</v>
      </c>
      <c r="E9" s="10">
        <v>34</v>
      </c>
      <c r="F9" s="10"/>
      <c r="G9" s="10" t="str">
        <f t="shared" si="0"/>
        <v/>
      </c>
      <c r="I9" s="99">
        <v>29.36</v>
      </c>
    </row>
    <row r="10" spans="1:9" ht="51">
      <c r="B10" s="9" t="s">
        <v>67</v>
      </c>
      <c r="C10" s="12" t="s">
        <v>6</v>
      </c>
      <c r="D10" s="14" t="s">
        <v>86</v>
      </c>
      <c r="E10" s="10">
        <v>35</v>
      </c>
      <c r="F10" s="10"/>
      <c r="G10" s="10" t="str">
        <f t="shared" si="0"/>
        <v/>
      </c>
      <c r="I10" s="99">
        <v>43.66</v>
      </c>
    </row>
    <row r="11" spans="1:9" ht="38.25">
      <c r="B11" s="9" t="s">
        <v>68</v>
      </c>
      <c r="C11" s="12" t="s">
        <v>6</v>
      </c>
      <c r="D11" s="14" t="s">
        <v>87</v>
      </c>
      <c r="E11" s="10">
        <v>35</v>
      </c>
      <c r="F11" s="10"/>
      <c r="G11" s="10" t="str">
        <f t="shared" si="0"/>
        <v/>
      </c>
      <c r="I11" s="41">
        <v>10</v>
      </c>
    </row>
    <row r="12" spans="1:9" ht="25.5">
      <c r="B12" s="9" t="s">
        <v>69</v>
      </c>
      <c r="C12" s="12" t="s">
        <v>6</v>
      </c>
      <c r="D12" s="14" t="s">
        <v>70</v>
      </c>
      <c r="E12" s="10">
        <v>79</v>
      </c>
      <c r="F12" s="10"/>
      <c r="G12" s="10" t="str">
        <f t="shared" si="0"/>
        <v/>
      </c>
      <c r="I12" s="100">
        <v>3.6</v>
      </c>
    </row>
    <row r="13" spans="1:9" ht="25.5">
      <c r="B13" s="9" t="s">
        <v>71</v>
      </c>
      <c r="C13" s="12" t="s">
        <v>6</v>
      </c>
      <c r="D13" s="14" t="s">
        <v>72</v>
      </c>
      <c r="E13" s="10">
        <v>35</v>
      </c>
      <c r="F13" s="10"/>
      <c r="G13" s="10" t="str">
        <f t="shared" si="0"/>
        <v/>
      </c>
      <c r="I13" s="100">
        <v>3.6</v>
      </c>
    </row>
    <row r="14" spans="1:9" ht="25.5">
      <c r="B14" s="9" t="s">
        <v>73</v>
      </c>
      <c r="C14" s="12" t="s">
        <v>6</v>
      </c>
      <c r="D14" s="14" t="s">
        <v>74</v>
      </c>
      <c r="E14" s="10">
        <v>114</v>
      </c>
      <c r="F14" s="10"/>
      <c r="G14" s="10" t="str">
        <f t="shared" si="0"/>
        <v/>
      </c>
      <c r="I14" s="99">
        <v>1.04</v>
      </c>
    </row>
    <row r="15" spans="1:9">
      <c r="E15" s="42" t="str">
        <f>IF(SUM(E18:E23)=0,0,"")</f>
        <v/>
      </c>
      <c r="F15" s="42"/>
      <c r="G15" s="42"/>
    </row>
    <row r="16" spans="1:9" ht="21" customHeight="1">
      <c r="B16" s="128" t="s">
        <v>75</v>
      </c>
      <c r="C16" s="129"/>
      <c r="D16" s="129"/>
      <c r="E16" s="44" t="str">
        <f>IF(SUM(E18:E23)=0,0,"")</f>
        <v/>
      </c>
      <c r="F16" s="44"/>
      <c r="G16" s="45"/>
    </row>
    <row r="17" spans="2:9">
      <c r="E17" s="42" t="str">
        <f>IF(SUM(E18:E23)=0,0,"")</f>
        <v/>
      </c>
      <c r="F17" s="42"/>
      <c r="G17" s="42"/>
    </row>
    <row r="18" spans="2:9" ht="38.25">
      <c r="B18" s="9" t="s">
        <v>76</v>
      </c>
      <c r="C18" s="12" t="s">
        <v>1</v>
      </c>
      <c r="D18" s="14" t="s">
        <v>88</v>
      </c>
      <c r="E18" s="10">
        <v>12</v>
      </c>
      <c r="F18" s="10"/>
      <c r="G18" s="10" t="str">
        <f t="shared" ref="G18:G23" si="1">IF(F18="","",E18*F18)</f>
        <v/>
      </c>
      <c r="I18" s="102">
        <v>177</v>
      </c>
    </row>
    <row r="19" spans="2:9" ht="38.25">
      <c r="B19" s="9" t="s">
        <v>77</v>
      </c>
      <c r="C19" s="12" t="s">
        <v>1</v>
      </c>
      <c r="D19" s="14" t="s">
        <v>89</v>
      </c>
      <c r="E19" s="10">
        <v>4</v>
      </c>
      <c r="F19" s="10"/>
      <c r="G19" s="10" t="str">
        <f t="shared" si="1"/>
        <v/>
      </c>
      <c r="I19" s="101">
        <v>215</v>
      </c>
    </row>
    <row r="20" spans="2:9" ht="51">
      <c r="B20" s="9" t="s">
        <v>78</v>
      </c>
      <c r="C20" s="12" t="s">
        <v>1</v>
      </c>
      <c r="D20" s="14" t="s">
        <v>171</v>
      </c>
      <c r="E20" s="10">
        <v>1</v>
      </c>
      <c r="F20" s="10"/>
      <c r="G20" s="10" t="str">
        <f t="shared" si="1"/>
        <v/>
      </c>
      <c r="I20" s="98">
        <v>6500</v>
      </c>
    </row>
    <row r="21" spans="2:9" ht="38.25">
      <c r="B21" s="9" t="s">
        <v>79</v>
      </c>
      <c r="C21" s="12" t="s">
        <v>1</v>
      </c>
      <c r="D21" s="79" t="s">
        <v>80</v>
      </c>
      <c r="E21" s="10">
        <v>4</v>
      </c>
      <c r="F21" s="10"/>
      <c r="G21" s="10" t="str">
        <f t="shared" si="1"/>
        <v/>
      </c>
      <c r="I21" s="98">
        <v>268.8</v>
      </c>
    </row>
    <row r="22" spans="2:9" ht="38.25">
      <c r="B22" s="9" t="s">
        <v>81</v>
      </c>
      <c r="C22" s="12" t="s">
        <v>1</v>
      </c>
      <c r="D22" s="79" t="s">
        <v>82</v>
      </c>
      <c r="E22" s="10">
        <v>4</v>
      </c>
      <c r="F22" s="10"/>
      <c r="G22" s="10" t="str">
        <f t="shared" si="1"/>
        <v/>
      </c>
      <c r="I22" s="102">
        <v>286.8</v>
      </c>
    </row>
    <row r="23" spans="2:9" ht="38.25">
      <c r="B23" s="9" t="s">
        <v>83</v>
      </c>
      <c r="C23" s="12" t="s">
        <v>1</v>
      </c>
      <c r="D23" s="79" t="s">
        <v>150</v>
      </c>
      <c r="E23" s="10">
        <v>8</v>
      </c>
      <c r="F23" s="10"/>
      <c r="G23" s="10" t="str">
        <f t="shared" si="1"/>
        <v/>
      </c>
      <c r="I23" s="102">
        <v>289</v>
      </c>
    </row>
    <row r="24" spans="2:9" ht="13.5" thickBot="1"/>
    <row r="25" spans="2:9" ht="16.5" thickBot="1">
      <c r="D25" s="28" t="s">
        <v>92</v>
      </c>
      <c r="E25" s="29"/>
      <c r="F25" s="130" t="str">
        <f>IF(SUM(G5:G23)=0,"",SUM(G5:G23))</f>
        <v/>
      </c>
      <c r="G25" s="131"/>
    </row>
  </sheetData>
  <dataConsolidate/>
  <mergeCells count="4">
    <mergeCell ref="B4:G4"/>
    <mergeCell ref="F25:G25"/>
    <mergeCell ref="B6:D6"/>
    <mergeCell ref="B16:D1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6">
    <tabColor rgb="FF0070C0"/>
  </sheetPr>
  <dimension ref="A1:I7"/>
  <sheetViews>
    <sheetView view="pageBreakPreview" zoomScaleNormal="145" zoomScaleSheetLayoutView="100" zoomScalePageLayoutView="120" workbookViewId="0">
      <selection activeCell="L10" sqref="L10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6" width="9.140625" style="8"/>
    <col min="7" max="7" width="9.7109375" style="8" customWidth="1"/>
    <col min="8" max="8" width="4" style="2" customWidth="1"/>
    <col min="9" max="9" width="16.85546875" style="35" hidden="1" customWidth="1"/>
    <col min="10" max="16384" width="9.140625" style="2"/>
  </cols>
  <sheetData>
    <row r="1" spans="1:9">
      <c r="A1" s="27"/>
    </row>
    <row r="2" spans="1:9" ht="25.5">
      <c r="B2" s="16" t="s">
        <v>17</v>
      </c>
      <c r="C2" s="16" t="s">
        <v>22</v>
      </c>
      <c r="D2" s="16" t="s">
        <v>18</v>
      </c>
      <c r="E2" s="17" t="s">
        <v>19</v>
      </c>
      <c r="F2" s="17" t="s">
        <v>20</v>
      </c>
      <c r="G2" s="17" t="s">
        <v>21</v>
      </c>
      <c r="I2" s="36" t="s">
        <v>29</v>
      </c>
    </row>
    <row r="3" spans="1:9" s="4" customFormat="1">
      <c r="A3" s="7"/>
      <c r="B3" s="5"/>
      <c r="C3" s="5"/>
      <c r="D3" s="13"/>
      <c r="E3" s="6"/>
      <c r="F3" s="6"/>
      <c r="G3" s="6"/>
      <c r="I3" s="37"/>
    </row>
    <row r="4" spans="1:9" ht="15.75">
      <c r="B4" s="127" t="s">
        <v>90</v>
      </c>
      <c r="C4" s="127"/>
      <c r="D4" s="127"/>
      <c r="E4" s="127"/>
      <c r="F4" s="127"/>
      <c r="G4" s="127"/>
    </row>
    <row r="5" spans="1:9">
      <c r="B5" s="9"/>
      <c r="C5" s="12"/>
      <c r="D5" s="14"/>
      <c r="E5" s="10"/>
      <c r="F5" s="10"/>
      <c r="G5" s="10"/>
    </row>
    <row r="6" spans="1:9" ht="13.5" thickBot="1"/>
    <row r="7" spans="1:9" ht="16.5" thickBot="1">
      <c r="D7" s="28" t="s">
        <v>91</v>
      </c>
      <c r="E7" s="29"/>
      <c r="F7" s="130" t="str">
        <f>IF(SUM(G5:G5)=0,"",SUM(G5:G5))</f>
        <v/>
      </c>
      <c r="G7" s="131"/>
    </row>
  </sheetData>
  <dataConsolidate/>
  <mergeCells count="2">
    <mergeCell ref="F7:G7"/>
    <mergeCell ref="B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7">
    <tabColor rgb="FF002060"/>
    <pageSetUpPr fitToPage="1"/>
  </sheetPr>
  <dimension ref="A1:I25"/>
  <sheetViews>
    <sheetView showWhiteSpace="0" view="pageBreakPreview" zoomScale="70" zoomScaleNormal="85" zoomScaleSheetLayoutView="70" zoomScalePageLayoutView="120" workbookViewId="0">
      <selection activeCell="N10" sqref="N10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6" width="9.140625" style="8"/>
    <col min="7" max="7" width="9.7109375" style="8" customWidth="1"/>
    <col min="8" max="8" width="4" style="2" customWidth="1"/>
    <col min="9" max="9" width="16.85546875" style="24" hidden="1" customWidth="1"/>
    <col min="10" max="16384" width="9.140625" style="2"/>
  </cols>
  <sheetData>
    <row r="1" spans="1:9">
      <c r="A1" s="27"/>
    </row>
    <row r="2" spans="1:9" ht="25.5">
      <c r="B2" s="16" t="s">
        <v>17</v>
      </c>
      <c r="C2" s="16" t="s">
        <v>22</v>
      </c>
      <c r="D2" s="16" t="s">
        <v>18</v>
      </c>
      <c r="E2" s="17" t="s">
        <v>19</v>
      </c>
      <c r="F2" s="17" t="s">
        <v>20</v>
      </c>
      <c r="G2" s="17" t="s">
        <v>21</v>
      </c>
      <c r="I2" s="25" t="s">
        <v>29</v>
      </c>
    </row>
    <row r="3" spans="1:9" s="4" customFormat="1">
      <c r="A3" s="7"/>
      <c r="B3" s="5"/>
      <c r="C3" s="5"/>
      <c r="D3" s="13"/>
      <c r="E3" s="6"/>
      <c r="F3" s="6"/>
      <c r="G3" s="6"/>
      <c r="I3" s="23"/>
    </row>
    <row r="4" spans="1:9" ht="15.75">
      <c r="B4" s="127" t="s">
        <v>96</v>
      </c>
      <c r="C4" s="127"/>
      <c r="D4" s="127"/>
      <c r="E4" s="127"/>
      <c r="F4" s="127"/>
      <c r="G4" s="127"/>
    </row>
    <row r="5" spans="1:9" ht="12.75" customHeight="1">
      <c r="B5" s="26"/>
      <c r="C5" s="26"/>
      <c r="D5" s="26"/>
      <c r="E5" s="47" t="str">
        <f>IF(SUM(E8:E13)=0,0,"")</f>
        <v/>
      </c>
      <c r="F5" s="47"/>
      <c r="G5" s="47"/>
    </row>
    <row r="6" spans="1:9" ht="21" customHeight="1">
      <c r="B6" s="128" t="s">
        <v>97</v>
      </c>
      <c r="C6" s="129"/>
      <c r="D6" s="129"/>
      <c r="E6" s="44" t="str">
        <f>IF(SUM(E8:E13)=0,0,"")</f>
        <v/>
      </c>
      <c r="F6" s="44"/>
      <c r="G6" s="45"/>
    </row>
    <row r="7" spans="1:9">
      <c r="E7" s="48" t="str">
        <f>IF(SUM(E8:E13)=0,0,"")</f>
        <v/>
      </c>
      <c r="F7" s="48"/>
      <c r="G7" s="48"/>
    </row>
    <row r="8" spans="1:9" ht="38.25">
      <c r="B8" s="9" t="s">
        <v>98</v>
      </c>
      <c r="C8" s="12" t="s">
        <v>1</v>
      </c>
      <c r="D8" s="14" t="s">
        <v>110</v>
      </c>
      <c r="E8" s="10">
        <v>3</v>
      </c>
      <c r="F8" s="10"/>
      <c r="G8" s="10" t="str">
        <f t="shared" ref="G8:G13" si="0">IF(F8="","",E8*F8)</f>
        <v/>
      </c>
      <c r="I8" s="24">
        <v>115</v>
      </c>
    </row>
    <row r="9" spans="1:9" ht="51">
      <c r="B9" s="9" t="s">
        <v>99</v>
      </c>
      <c r="C9" s="12" t="s">
        <v>1</v>
      </c>
      <c r="D9" s="14" t="s">
        <v>164</v>
      </c>
      <c r="E9" s="10">
        <v>3</v>
      </c>
      <c r="F9" s="10"/>
      <c r="G9" s="10" t="str">
        <f t="shared" si="0"/>
        <v/>
      </c>
      <c r="I9" s="24">
        <v>35</v>
      </c>
    </row>
    <row r="10" spans="1:9" ht="51">
      <c r="B10" s="9" t="s">
        <v>100</v>
      </c>
      <c r="C10" s="12" t="s">
        <v>1</v>
      </c>
      <c r="D10" s="14" t="s">
        <v>165</v>
      </c>
      <c r="E10" s="10">
        <v>1</v>
      </c>
      <c r="F10" s="10"/>
      <c r="G10" s="10" t="str">
        <f t="shared" si="0"/>
        <v/>
      </c>
      <c r="I10" s="24">
        <v>125</v>
      </c>
    </row>
    <row r="11" spans="1:9" ht="51">
      <c r="B11" s="9" t="s">
        <v>101</v>
      </c>
      <c r="C11" s="12" t="s">
        <v>1</v>
      </c>
      <c r="D11" s="14" t="s">
        <v>111</v>
      </c>
      <c r="E11" s="10">
        <v>1</v>
      </c>
      <c r="F11" s="10"/>
      <c r="G11" s="10" t="str">
        <f t="shared" si="0"/>
        <v/>
      </c>
      <c r="I11" s="24">
        <v>135</v>
      </c>
    </row>
    <row r="12" spans="1:9" ht="63.75">
      <c r="B12" s="9" t="s">
        <v>102</v>
      </c>
      <c r="C12" s="12" t="s">
        <v>1</v>
      </c>
      <c r="D12" s="14" t="s">
        <v>166</v>
      </c>
      <c r="E12" s="10">
        <v>2</v>
      </c>
      <c r="F12" s="10"/>
      <c r="G12" s="10" t="str">
        <f t="shared" si="0"/>
        <v/>
      </c>
      <c r="I12" s="24">
        <v>50</v>
      </c>
    </row>
    <row r="13" spans="1:9" ht="51">
      <c r="B13" s="9" t="s">
        <v>103</v>
      </c>
      <c r="C13" s="12" t="s">
        <v>1</v>
      </c>
      <c r="D13" s="14" t="s">
        <v>158</v>
      </c>
      <c r="E13" s="10">
        <v>1</v>
      </c>
      <c r="F13" s="10"/>
      <c r="G13" s="10" t="str">
        <f t="shared" si="0"/>
        <v/>
      </c>
      <c r="I13" s="24">
        <v>120</v>
      </c>
    </row>
    <row r="14" spans="1:9">
      <c r="E14" s="42" t="str">
        <f>IF(SUM(E17:E19)=0,0,"")</f>
        <v/>
      </c>
      <c r="F14" s="42"/>
      <c r="G14" s="42"/>
    </row>
    <row r="15" spans="1:9" ht="21" customHeight="1">
      <c r="B15" s="128" t="s">
        <v>104</v>
      </c>
      <c r="C15" s="129"/>
      <c r="D15" s="129"/>
      <c r="E15" s="44" t="str">
        <f>IF(SUM(E17:E19)=0,0,"")</f>
        <v/>
      </c>
      <c r="F15" s="44"/>
      <c r="G15" s="45"/>
    </row>
    <row r="16" spans="1:9">
      <c r="E16" s="42" t="str">
        <f>IF(SUM(E17:E19)=0,0,"")</f>
        <v/>
      </c>
      <c r="F16" s="42"/>
      <c r="G16" s="42"/>
    </row>
    <row r="17" spans="2:9" ht="63.75">
      <c r="B17" s="9" t="s">
        <v>105</v>
      </c>
      <c r="C17" s="12" t="s">
        <v>6</v>
      </c>
      <c r="D17" s="14" t="s">
        <v>112</v>
      </c>
      <c r="E17" s="110">
        <v>340</v>
      </c>
      <c r="F17" s="110"/>
      <c r="G17" s="110" t="str">
        <f>IF(F17="","",E17*F17)</f>
        <v/>
      </c>
      <c r="I17" s="24">
        <v>2.5</v>
      </c>
    </row>
    <row r="18" spans="2:9" ht="63.75">
      <c r="B18" s="9" t="s">
        <v>106</v>
      </c>
      <c r="C18" s="12" t="s">
        <v>4</v>
      </c>
      <c r="D18" s="14" t="s">
        <v>113</v>
      </c>
      <c r="E18" s="110">
        <v>12</v>
      </c>
      <c r="F18" s="110"/>
      <c r="G18" s="110" t="str">
        <f>IF(F18="","",E18*F18)</f>
        <v/>
      </c>
      <c r="I18" s="24">
        <v>3.8</v>
      </c>
    </row>
    <row r="19" spans="2:9" ht="63.75">
      <c r="B19" s="9" t="s">
        <v>107</v>
      </c>
      <c r="C19" s="12" t="s">
        <v>6</v>
      </c>
      <c r="D19" s="14" t="s">
        <v>160</v>
      </c>
      <c r="E19" s="10">
        <v>28</v>
      </c>
      <c r="F19" s="10"/>
      <c r="G19" s="10" t="str">
        <f>IF(F19="","",E19*F19)</f>
        <v/>
      </c>
      <c r="I19" s="24">
        <v>0</v>
      </c>
    </row>
    <row r="20" spans="2:9">
      <c r="E20" s="42" t="str">
        <f>IF(SUM(E23:E23)=0,0,"")</f>
        <v/>
      </c>
      <c r="F20" s="42"/>
      <c r="G20" s="42"/>
    </row>
    <row r="21" spans="2:9" ht="21" customHeight="1">
      <c r="B21" s="128" t="s">
        <v>108</v>
      </c>
      <c r="C21" s="129"/>
      <c r="D21" s="129"/>
      <c r="E21" s="44" t="str">
        <f>IF(SUM(E23:E23)=0,0,"")</f>
        <v/>
      </c>
      <c r="F21" s="44"/>
      <c r="G21" s="45"/>
    </row>
    <row r="22" spans="2:9">
      <c r="E22" s="42" t="str">
        <f>IF(SUM(E23:E23)=0,0,"")</f>
        <v/>
      </c>
      <c r="F22" s="42"/>
      <c r="G22" s="42"/>
    </row>
    <row r="23" spans="2:9" ht="25.5">
      <c r="B23" s="9" t="s">
        <v>109</v>
      </c>
      <c r="C23" s="12" t="s">
        <v>4</v>
      </c>
      <c r="D23" s="14" t="s">
        <v>167</v>
      </c>
      <c r="E23" s="10">
        <v>260</v>
      </c>
      <c r="F23" s="10"/>
      <c r="G23" s="10" t="str">
        <f>IF(F23="","",E23*F23)</f>
        <v/>
      </c>
      <c r="I23" s="24">
        <v>17</v>
      </c>
    </row>
    <row r="24" spans="2:9" ht="13.5" thickBot="1"/>
    <row r="25" spans="2:9" ht="16.5" thickBot="1">
      <c r="D25" s="28" t="s">
        <v>95</v>
      </c>
      <c r="E25" s="29"/>
      <c r="F25" s="130" t="str">
        <f>IF(SUM(G8:G23)=0,"",SUM(G8:G23))</f>
        <v/>
      </c>
      <c r="G25" s="131"/>
    </row>
  </sheetData>
  <dataConsolidate/>
  <mergeCells count="5">
    <mergeCell ref="B21:D21"/>
    <mergeCell ref="F25:G25"/>
    <mergeCell ref="B4:G4"/>
    <mergeCell ref="B6:D6"/>
    <mergeCell ref="B15:D1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2" fitToWidth="0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8"/>
  <dimension ref="A1:I12"/>
  <sheetViews>
    <sheetView view="pageBreakPreview" zoomScale="130" zoomScaleNormal="130" zoomScaleSheetLayoutView="130" zoomScalePageLayoutView="120" workbookViewId="0">
      <selection activeCell="G18" sqref="G18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6" width="9.140625" style="8"/>
    <col min="7" max="7" width="9.7109375" style="8" customWidth="1"/>
    <col min="8" max="8" width="4" style="2" customWidth="1"/>
    <col min="9" max="9" width="16.85546875" style="24" hidden="1" customWidth="1"/>
    <col min="10" max="16384" width="9.140625" style="2"/>
  </cols>
  <sheetData>
    <row r="1" spans="1:9">
      <c r="A1" s="27"/>
    </row>
    <row r="2" spans="1:9" ht="25.5">
      <c r="B2" s="16" t="s">
        <v>17</v>
      </c>
      <c r="C2" s="16" t="s">
        <v>22</v>
      </c>
      <c r="D2" s="16" t="s">
        <v>18</v>
      </c>
      <c r="E2" s="17" t="s">
        <v>19</v>
      </c>
      <c r="F2" s="17" t="s">
        <v>20</v>
      </c>
      <c r="G2" s="17" t="s">
        <v>21</v>
      </c>
      <c r="I2" s="25" t="s">
        <v>29</v>
      </c>
    </row>
    <row r="3" spans="1:9" s="4" customFormat="1">
      <c r="A3" s="7"/>
      <c r="B3" s="5"/>
      <c r="C3" s="5"/>
      <c r="D3" s="13"/>
      <c r="E3" s="6"/>
      <c r="F3" s="6"/>
      <c r="G3" s="6"/>
      <c r="I3" s="23"/>
    </row>
    <row r="4" spans="1:9" ht="15.75">
      <c r="B4" s="127" t="s">
        <v>115</v>
      </c>
      <c r="C4" s="127"/>
      <c r="D4" s="127"/>
      <c r="E4" s="127"/>
      <c r="F4" s="127"/>
      <c r="G4" s="127"/>
    </row>
    <row r="5" spans="1:9">
      <c r="E5" s="48" t="str">
        <f>IF(SUM(E8:E10)=0,0,"")</f>
        <v/>
      </c>
      <c r="F5" s="48"/>
      <c r="G5" s="48"/>
    </row>
    <row r="6" spans="1:9" ht="21" customHeight="1">
      <c r="B6" s="128" t="s">
        <v>116</v>
      </c>
      <c r="C6" s="129"/>
      <c r="D6" s="129"/>
      <c r="E6" s="44" t="str">
        <f>IF(SUM(E8:E10)=0,0,"")</f>
        <v/>
      </c>
      <c r="F6" s="44"/>
      <c r="G6" s="45"/>
    </row>
    <row r="7" spans="1:9">
      <c r="E7" s="48" t="str">
        <f>IF(SUM(E8:E10)=0,0,"")</f>
        <v/>
      </c>
      <c r="F7" s="48"/>
      <c r="G7" s="48"/>
    </row>
    <row r="8" spans="1:9" ht="25.5">
      <c r="B8" s="9" t="s">
        <v>117</v>
      </c>
      <c r="C8" s="12" t="s">
        <v>118</v>
      </c>
      <c r="D8" s="14" t="s">
        <v>119</v>
      </c>
      <c r="E8" s="10">
        <v>15</v>
      </c>
      <c r="F8" s="10"/>
      <c r="G8" s="10" t="str">
        <f>IF(F8="","",E8*F8)</f>
        <v/>
      </c>
      <c r="I8" s="24">
        <v>50</v>
      </c>
    </row>
    <row r="9" spans="1:9" ht="25.5">
      <c r="B9" s="9" t="s">
        <v>120</v>
      </c>
      <c r="C9" s="12" t="s">
        <v>1</v>
      </c>
      <c r="D9" s="14" t="s">
        <v>121</v>
      </c>
      <c r="E9" s="10">
        <v>15</v>
      </c>
      <c r="F9" s="10"/>
      <c r="G9" s="10" t="str">
        <f>IF(F9="","",E9*F9)</f>
        <v/>
      </c>
      <c r="I9" s="24">
        <v>50</v>
      </c>
    </row>
    <row r="10" spans="1:9" ht="25.5">
      <c r="B10" s="9" t="s">
        <v>122</v>
      </c>
      <c r="C10" s="12" t="s">
        <v>1</v>
      </c>
      <c r="D10" s="14" t="s">
        <v>123</v>
      </c>
      <c r="E10" s="10">
        <v>1</v>
      </c>
      <c r="F10" s="10"/>
      <c r="G10" s="10" t="str">
        <f>IF(F10="","",E10*F10)</f>
        <v/>
      </c>
      <c r="I10" s="24">
        <v>500</v>
      </c>
    </row>
    <row r="11" spans="1:9" ht="13.5" thickBot="1"/>
    <row r="12" spans="1:9" ht="16.5" thickBot="1">
      <c r="D12" s="28" t="s">
        <v>114</v>
      </c>
      <c r="E12" s="29"/>
      <c r="F12" s="130" t="str">
        <f>IF(SUM(G5:G10)=0,"",SUM(G5:G10))</f>
        <v/>
      </c>
      <c r="G12" s="131"/>
    </row>
  </sheetData>
  <dataConsolidate/>
  <mergeCells count="3">
    <mergeCell ref="B6:D6"/>
    <mergeCell ref="F12:G12"/>
    <mergeCell ref="B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41</vt:i4>
      </vt:variant>
    </vt:vector>
  </HeadingPairs>
  <TitlesOfParts>
    <vt:vector size="49" baseType="lpstr">
      <vt:lpstr>REKAPITULACIJA</vt:lpstr>
      <vt:lpstr>1. PREDDELA</vt:lpstr>
      <vt:lpstr>2. ZEMELJSKA DELA</vt:lpstr>
      <vt:lpstr>3. VOZIŠČNE KONSTRUKCIJE</vt:lpstr>
      <vt:lpstr>4. ODVODNJAVANJE</vt:lpstr>
      <vt:lpstr>5. GRADBENA IN OBRTNIŠKA DELA</vt:lpstr>
      <vt:lpstr>6. OPREMA CEST</vt:lpstr>
      <vt:lpstr>7. TUJE STORITVE</vt:lpstr>
      <vt:lpstr>_1.1_Geodetska_dela</vt:lpstr>
      <vt:lpstr>_1.2_Čiščenje_terena</vt:lpstr>
      <vt:lpstr>'1. PREDDELA'!_1_preddela_1</vt:lpstr>
      <vt:lpstr>'2. ZEMELJSKA DELA'!_1_preddela_1</vt:lpstr>
      <vt:lpstr>'3. VOZIŠČNE KONSTRUKCIJE'!_1_preddela_1</vt:lpstr>
      <vt:lpstr>'4. ODVODNJAVANJE'!_1_preddela_1</vt:lpstr>
      <vt:lpstr>'5. GRADBENA IN OBRTNIŠKA DELA'!_1_preddela_1</vt:lpstr>
      <vt:lpstr>'6. OPREMA CEST'!_1_preddela_1</vt:lpstr>
      <vt:lpstr>'7. TUJE STORITVE'!_1_preddela_1</vt:lpstr>
      <vt:lpstr>_2.1_Izkopi</vt:lpstr>
      <vt:lpstr>_2.2_Planum_tal</vt:lpstr>
      <vt:lpstr>_2.4_Nasipi_zasipi_posteljica</vt:lpstr>
      <vt:lpstr>_2.5_Brežine_zelenice</vt:lpstr>
      <vt:lpstr>_2.9_prevozi_razprostiranje_materiala</vt:lpstr>
      <vt:lpstr>_3.1_Nosilne_plasti</vt:lpstr>
      <vt:lpstr>_3.2_Obrabne_plasti</vt:lpstr>
      <vt:lpstr>_3.4_Tlakovane_obrabne_plasti</vt:lpstr>
      <vt:lpstr>_3.5_Robni_elementi_vozišč</vt:lpstr>
      <vt:lpstr>_4.3_Kanalizacija</vt:lpstr>
      <vt:lpstr>_4.4_Jaški</vt:lpstr>
      <vt:lpstr>_6.1_Pokončna_oprema_cest</vt:lpstr>
      <vt:lpstr>_6.2_Označbe_na_voziščihž</vt:lpstr>
      <vt:lpstr>_6.6_Druga_prometna_oprema_cest</vt:lpstr>
      <vt:lpstr>_7.9_Preizkusi_nadzor_dokumentacija</vt:lpstr>
      <vt:lpstr>Čiščenje_terena_1.2</vt:lpstr>
      <vt:lpstr>Geodetska_dela_1.1</vt:lpstr>
      <vt:lpstr>'1. PREDDELA'!Print_Area</vt:lpstr>
      <vt:lpstr>'2. ZEMELJSKA DELA'!Print_Area</vt:lpstr>
      <vt:lpstr>'3. VOZIŠČNE KONSTRUKCIJE'!Print_Area</vt:lpstr>
      <vt:lpstr>'4. ODVODNJAVANJE'!Print_Area</vt:lpstr>
      <vt:lpstr>'5. GRADBENA IN OBRTNIŠKA DELA'!Print_Area</vt:lpstr>
      <vt:lpstr>'6. OPREMA CEST'!Print_Area</vt:lpstr>
      <vt:lpstr>'7. TUJE STORITVE'!Print_Area</vt:lpstr>
      <vt:lpstr>REKAPITULACIJA!Print_Area</vt:lpstr>
      <vt:lpstr>'1. PREDDELA'!Print_Titles</vt:lpstr>
      <vt:lpstr>'2. ZEMELJSKA DELA'!Print_Titles</vt:lpstr>
      <vt:lpstr>'3. VOZIŠČNE KONSTRUKCIJE'!Print_Titles</vt:lpstr>
      <vt:lpstr>'4. ODVODNJAVANJE'!Print_Titles</vt:lpstr>
      <vt:lpstr>'5. GRADBENA IN OBRTNIŠKA DELA'!Print_Titles</vt:lpstr>
      <vt:lpstr>'6. OPREMA CEST'!Print_Titles</vt:lpstr>
      <vt:lpstr>'7. TUJE STORITVE'!Print_Titles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alenkac</cp:lastModifiedBy>
  <cp:lastPrinted>2015-08-26T08:28:37Z</cp:lastPrinted>
  <dcterms:created xsi:type="dcterms:W3CDTF">2010-07-30T11:24:43Z</dcterms:created>
  <dcterms:modified xsi:type="dcterms:W3CDTF">2015-09-17T12:23:45Z</dcterms:modified>
</cp:coreProperties>
</file>