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73" activeTab="0"/>
  </bookViews>
  <sheets>
    <sheet name="REKAPITULACIJA-SKUPAJ" sheetId="1" r:id="rId1"/>
    <sheet name="REKAPIT.- 1" sheetId="2" r:id="rId2"/>
    <sheet name="ZG.USTROJ-1" sheetId="3" r:id="rId3"/>
    <sheet name="METEORNA-1" sheetId="4" r:id="rId4"/>
    <sheet name="FEKALNA-1" sheetId="5" r:id="rId5"/>
    <sheet name="VODOVOD-1" sheetId="6" r:id="rId6"/>
    <sheet name="ODVODNJA-1" sheetId="7" r:id="rId7"/>
    <sheet name="EL.INST.-1" sheetId="8" r:id="rId8"/>
    <sheet name="REKAPIT.- 2" sheetId="9" r:id="rId9"/>
    <sheet name="ZG.USTROJ-2" sheetId="10" r:id="rId10"/>
    <sheet name="METEORNA-2" sheetId="11" r:id="rId11"/>
    <sheet name="FEKALNA-2" sheetId="12" r:id="rId12"/>
    <sheet name="ODVODNJA-2" sheetId="13" r:id="rId13"/>
    <sheet name="EL.INST.-2" sheetId="14" r:id="rId14"/>
  </sheets>
  <externalReferences>
    <externalReference r:id="rId17"/>
  </externalReferences>
  <definedNames>
    <definedName name="_xlnm.Print_Area" localSheetId="7">'EL.INST.-1'!$A$1:$F$134</definedName>
    <definedName name="_xlnm.Print_Area" localSheetId="4">'FEKALNA-1'!$A$1:$F$60</definedName>
    <definedName name="_xlnm.Print_Area" localSheetId="11">'FEKALNA-2'!$A$1:$F$55</definedName>
    <definedName name="_xlnm.Print_Area" localSheetId="3">'METEORNA-1'!$A$1:$F$60</definedName>
    <definedName name="_xlnm.Print_Area" localSheetId="10">'METEORNA-2'!$A$1:$F$65</definedName>
    <definedName name="_xlnm.Print_Area" localSheetId="6">'ODVODNJA-1'!$A$1:$F$39</definedName>
    <definedName name="_xlnm.Print_Area" localSheetId="5">'VODOVOD-1'!$A$1:$F$79</definedName>
    <definedName name="_xlnm.Print_Area" localSheetId="2">'ZG.USTROJ-1'!$A$1:$F$116</definedName>
  </definedNames>
  <calcPr fullCalcOnLoad="1"/>
</workbook>
</file>

<file path=xl/sharedStrings.xml><?xml version="1.0" encoding="utf-8"?>
<sst xmlns="http://schemas.openxmlformats.org/spreadsheetml/2006/main" count="1162" uniqueCount="343">
  <si>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</si>
  <si>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</si>
  <si>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</si>
  <si>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</si>
  <si>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</si>
  <si>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</si>
  <si>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</si>
  <si>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</si>
  <si>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</si>
  <si>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</si>
  <si>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</si>
  <si>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</si>
  <si>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</si>
  <si>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</si>
  <si>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MONTAŽNA IN BETONSKA DELA SKUPAJ:</t>
  </si>
  <si>
    <t>OSTALA DELA SKUPAJ:</t>
  </si>
  <si>
    <t>5.</t>
  </si>
  <si>
    <t>REKAPITULACIJA</t>
  </si>
  <si>
    <t>kpl</t>
  </si>
  <si>
    <t>SKUPAJ</t>
  </si>
  <si>
    <t>Obrizg nosilne plasti bituminizirane zmesi z emulzijo za boljši oprijem nosilne in obrabne plasti.</t>
  </si>
  <si>
    <t/>
  </si>
  <si>
    <t>Zakoličba osi ceste.</t>
  </si>
  <si>
    <t>Zakoličba točk robnikov s postavitvijo in zavarovanjem profilov.</t>
  </si>
  <si>
    <t xml:space="preserve"> PREDDELA SKUPAJ</t>
  </si>
  <si>
    <t>6.</t>
  </si>
  <si>
    <t>7.</t>
  </si>
  <si>
    <t>8.</t>
  </si>
  <si>
    <t xml:space="preserve"> - v terenu III ktg. (60%)</t>
  </si>
  <si>
    <t xml:space="preserve"> - v terenu IV ktg. (40%)</t>
  </si>
  <si>
    <t>ZEMELJSKA DELA SKUPAJ</t>
  </si>
  <si>
    <t>OSTALA DELA SKUPAJ</t>
  </si>
  <si>
    <t>Postavitev in zavarovanje profilov.</t>
  </si>
  <si>
    <t>Planiranje in valjanje planuuma temeljnih tal skladno z zahtevami iz tehničnega poročila (cesta in pločnik).</t>
  </si>
  <si>
    <t>Dobava in polaganje betonskih robnikov 8/20 cm na  betonsko posteljico iz C12/15 za zaključek asfaltirane površine pred propustom, vključno z obbetoniranjem in fugiranjem.</t>
  </si>
  <si>
    <t>PROMETNA OPREMA</t>
  </si>
  <si>
    <t>PROMETNA OPREMA SKUPAJ</t>
  </si>
  <si>
    <t xml:space="preserve">METEORNI KANAL </t>
  </si>
  <si>
    <t xml:space="preserve">FEKALNI KANAL </t>
  </si>
  <si>
    <t>VOZIŠČNA KOMSTRUKCIJA</t>
  </si>
  <si>
    <t>VOZIŠČNA KONTRUKCIJA SKUPAJ</t>
  </si>
  <si>
    <t>VOZIŠČNA KONSTRUKCIJA</t>
  </si>
  <si>
    <t xml:space="preserve"> </t>
  </si>
  <si>
    <t>- višine do 3.0 m</t>
  </si>
  <si>
    <t>- višine do 2.0 m</t>
  </si>
  <si>
    <t>9.</t>
  </si>
  <si>
    <t>.</t>
  </si>
  <si>
    <t>10.</t>
  </si>
  <si>
    <t>Planiranje kamnite grede - podloga za izvedbo zgornje nosilne nevezane plasti, v potrebnem naklonu z valjanjem.</t>
  </si>
  <si>
    <t>VODOVODNI MATERIAL Z MONTAŽO IN TRANSPORTI</t>
  </si>
  <si>
    <t>CEVI</t>
  </si>
  <si>
    <t>FAZONI</t>
  </si>
  <si>
    <t>EU DN 80</t>
  </si>
  <si>
    <t>T DN 80</t>
  </si>
  <si>
    <t>11.</t>
  </si>
  <si>
    <t>12.</t>
  </si>
  <si>
    <t>13.</t>
  </si>
  <si>
    <t>14.</t>
  </si>
  <si>
    <t>ARMATURE</t>
  </si>
  <si>
    <t>VODOVODNI MATERIAL Z MONTAŽO IN TRANSPORTI SKUPAJ:</t>
  </si>
  <si>
    <t xml:space="preserve">VODOVOD </t>
  </si>
  <si>
    <t>A.</t>
  </si>
  <si>
    <t>Prenašanje  in spuščanje v jarek cevi dolžine do 6m iz nodularne litine DN 150 mm, z dobavo, montažo in vsem potrebnim materialom; standardni (Tyton) spoj.</t>
  </si>
  <si>
    <t>Prenašanje in spuščanje v jarek cevi dolžine do 6m iz nodularne litine DN 80 mm, z dobavo, montažo in vsem potrebnim materialom; standardni (Tyton) spoj.</t>
  </si>
  <si>
    <t>B.</t>
  </si>
  <si>
    <t>Posamezna postavka zajema vsa dela in material (dobavo, prenose, montažo, tesnilni in vijačni material).</t>
  </si>
  <si>
    <t>EU DN 150</t>
  </si>
  <si>
    <t>MMB DN 150/80</t>
  </si>
  <si>
    <t>N DN 80</t>
  </si>
  <si>
    <t>C.</t>
  </si>
  <si>
    <t>Teleskopska vgradilna garnitura za zasune DN 80, H=900 mm.</t>
  </si>
  <si>
    <t>Cestna kapa φ125.</t>
  </si>
  <si>
    <t xml:space="preserve">Nadzemni hidrant DN 80/1000 mm. </t>
  </si>
  <si>
    <t>Izdelava betonskih sidrnih blokov za sidranje cevovoda, iz betona C 16/20, komplet z opažanjem, dobavo in vgrajevanjem betona.</t>
  </si>
  <si>
    <t>Izdelava betonskih podstavkov dim. 40x40x10cm za montažo cestnih kap, iz betona C 16/20, komplet z opažanjem, dobavo in vgrajevanjem betona.</t>
  </si>
  <si>
    <t>X DN 80</t>
  </si>
  <si>
    <t>VODOVOD</t>
  </si>
  <si>
    <t>ELEKTROINSTALACIJE</t>
  </si>
  <si>
    <t>R E K A P I T U L A C I J A</t>
  </si>
  <si>
    <t>I.</t>
  </si>
  <si>
    <t>NN  OMREŽJE</t>
  </si>
  <si>
    <t>II.</t>
  </si>
  <si>
    <t>ELEKTROMONTAŽNA DELA ZA JR</t>
  </si>
  <si>
    <t>III.</t>
  </si>
  <si>
    <t>TK OMREŽJE</t>
  </si>
  <si>
    <t>SKUPAJ ELEKTROINSTALACIJE</t>
  </si>
  <si>
    <t>GRADBENA DELA ZA NNO</t>
  </si>
  <si>
    <t>EM</t>
  </si>
  <si>
    <t>količina</t>
  </si>
  <si>
    <t xml:space="preserve"> m </t>
  </si>
  <si>
    <t>%</t>
  </si>
  <si>
    <t>ur</t>
  </si>
  <si>
    <t>JAVNA RAZSVETLJAVA (JR)</t>
  </si>
  <si>
    <t>GRADBENA DELA ZA JR</t>
  </si>
  <si>
    <t>15.</t>
  </si>
  <si>
    <t>GRADBENA DELA ZA TK OMREŽJE</t>
  </si>
  <si>
    <t>¸¸</t>
  </si>
  <si>
    <t>kg</t>
  </si>
  <si>
    <t xml:space="preserve"> - dno jarka</t>
  </si>
  <si>
    <t xml:space="preserve"> - brežina jarka v naklonu 2:3</t>
  </si>
  <si>
    <t xml:space="preserve"> - obloga vtočne in iztočne glave</t>
  </si>
  <si>
    <t>Izdelava geodetskega načrta novega stanja.</t>
  </si>
  <si>
    <t>Tlačni preizkus vodovoda.</t>
  </si>
  <si>
    <t>Izpiranje in dezinfekcija vodovoda.</t>
  </si>
  <si>
    <t>FF DN 80/300</t>
  </si>
  <si>
    <t>Zasip jarka z nevezanim materialom, vgrajevanje in zahteve materiala po TSC 06.100:2003; 0-63 mm, vključno z dobavo, komprimiranjem in finim planiranjem v plasteh do 30 cm</t>
  </si>
  <si>
    <t>Izdelava nosilne plasti bituminizirane zmesi AC 22 base A4 B 50/70 v debelini 8 cm.</t>
  </si>
  <si>
    <t>CESTA - ZGORNJI USTROJ</t>
  </si>
  <si>
    <t>METEORNI KANAL</t>
  </si>
  <si>
    <t>METEORNA ODVODNJA CESTE</t>
  </si>
  <si>
    <r>
      <rPr>
        <b/>
        <sz val="11"/>
        <rFont val="Arial Narrow"/>
        <family val="2"/>
      </rPr>
      <t xml:space="preserve">NEPREDVIDENA DELA 10% </t>
    </r>
    <r>
      <rPr>
        <sz val="11"/>
        <rFont val="Arial Narrow"/>
        <family val="2"/>
      </rPr>
      <t>(obračun po dejanskih stroških)</t>
    </r>
  </si>
  <si>
    <t>A) VSE SKUPAJ</t>
  </si>
  <si>
    <t>DDV 22%</t>
  </si>
  <si>
    <t>B) SKUPAJ Z DDV</t>
  </si>
  <si>
    <t>OBRNJENA DAVČNA OBVEZNOST</t>
  </si>
  <si>
    <t>FEKALNI KANAL</t>
  </si>
  <si>
    <t>C) SKUPAJ</t>
  </si>
  <si>
    <t>SKUPNA REKAPITULACIJA  A + C (BREZ DDV)</t>
  </si>
  <si>
    <t>SKUPAJ VREDNOST DEL B + C</t>
  </si>
  <si>
    <t xml:space="preserve">CESTA - ZGORNJI USTROJ 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</si>
  <si>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</si>
  <si>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</si>
  <si>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</si>
  <si>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Fino planiranje, odstranjevanje kamna, sejanje travne mešanice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dodajanje granulat mineralnega gnojila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 valjanjem s travnim valjarjem.</t>
    </r>
  </si>
  <si>
    <t>Zakoličba obstoječih komunalnih naprav (križanja in približevanja) in označitev - vodovod, TK kablovod in elektro kablovod, po pogojih in navodilih upravljavca za celoten objekt (cesta meteorna in fekalna kanalizacija).</t>
  </si>
  <si>
    <t>Izkop humusa  v sloju debeline do 20 cm s prevozom na gradbiščno deponijo.</t>
  </si>
  <si>
    <t>Široki izkop v terenu III in IV ktg, globine do 40 cm, z nakladanjem na prevozno sredstvo in odvoz na trajno deponijo po izbiri izvajalca, komplet s stroški ravnanja materiala v deponiji (samo material, ki ni ustrezen za spodnji ustroj).</t>
  </si>
  <si>
    <t>Dvig obstoječih pokrovov revizijskih jaškov podzemne infrastrukture na projektirane višine, komplet z izdelavo AB obroča.</t>
  </si>
  <si>
    <t>Dobava in pritrditev prometnega znaka, podloga iz aluminijaste pločevine, znak z odsevno folijo, dolžina stranice 600 mm (2202).</t>
  </si>
  <si>
    <t>Izdelava temelja iz cementnega betona C 12/15, globine 50 cm, premera 50 cm.</t>
  </si>
  <si>
    <r>
      <t>Razpiranje jarka s tehnologijo po izbiri izvajalca za izvedbo varovanega izkopa. Postavka vključuje tudi dodatek za otežen izkop. Obračun po 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jarka obojestransko!</t>
    </r>
  </si>
  <si>
    <r>
      <t>Dobava in polaganje PVC gladkih kanalizacijskih cevi SN4 DN 400, standard EN 1401-1, na betonsko posteljico debeline 10 cm iz betona C12/15 in polno obbetoniranje cevi (0.28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</si>
  <si>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t>Izkop jarkov za kanalizacijo v terenu III. in IV. ktg., širine dna jarka do 1.7 m, globine do 2 m, naklon brežin 70°-90°, z nakladanjem na prevozno sredstvo, odvozom na trajno deponijo, komplet s stroški ravnanja materiala v deponiji.</t>
  </si>
  <si>
    <t xml:space="preserve"> - v terenu III. ktg. (60%)</t>
  </si>
  <si>
    <t xml:space="preserve"> - v terenu IV. ktg. (40%)</t>
  </si>
  <si>
    <t>Zasip jarka s sipkim materialom, vgrajevanje in zahteve materiala po TSC 06.100:2003; 0-63 mm ter komprimiranje v plasteh po 30 cm.</t>
  </si>
  <si>
    <t>Izdelava priključka na BC jašek za PVC cev DN 400.</t>
  </si>
  <si>
    <t>Pregled kanalizacije s kamero.</t>
  </si>
  <si>
    <r>
      <t>Dobava in polaganje PVC gladkih kanalizacijskih cevi SN4 DN 250, standard EN 1401-1, na betonsko posteljico debeline 10 cm iz betona C12/15 in polno obbetoniranje cevi (0.18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 komplet s koleni.</t>
    </r>
  </si>
  <si>
    <t>Izkop jarkov za kanalizacijo v terenu III. in IV. ktg., širine dna jarka do 1.0 m, globine do 2.0 m, naklon brežin 70°-90° z nakladanjem na prevozno sredstvo, odvozom na trajno deponijo, komplet s stroški ravnanja materiala v deponiji.</t>
  </si>
  <si>
    <t>Preizkus vodotesnosti kanalizacije.</t>
  </si>
  <si>
    <t>Zakoličba trase vodovoda z niveliranjem kanala.</t>
  </si>
  <si>
    <t>Naprava in postavitev gradbenih profilov (na mestih kjer se menja smer ali naklon).</t>
  </si>
  <si>
    <t>Izkop jarkov za vodovod v terenu III. in IV. ktg., širine dna jarka do 0,8 m, globine do 1,5 m, naklon brežin 70°-90° z nakladanjem na prevozno sredstvo, odvozom na trajno deponijo, komplet s stroški ravnanja materiala v deponiji.</t>
  </si>
  <si>
    <t>Planiranje dna rova vodovoda s točnostjo +/- 1 cm.</t>
  </si>
  <si>
    <r>
      <t>Izdelava posteljice deb. 10 cm, obsip in zasip cevi s sipkim materialom 4-8 mm ter ročno komprimiranje v plasteh po 15 cm do višine 15 cm nad temenom cevi (0.28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/m).</t>
    </r>
  </si>
  <si>
    <t>Opomba: Posamezna postavka zajema vsa dela in material (dobavo, prenose, montažo, tesnilni in vijačni material).</t>
  </si>
  <si>
    <t>Ovalni klinasti zasun (F5) DN80.</t>
  </si>
  <si>
    <t>Izdelava betonskih sidrnih blokov dim. 40x20x20 cm, za montažo nadzemnega hidranta, iz betona C 16/20, komplet z opažanjem, dobavo in vgrajevanjem betona.</t>
  </si>
  <si>
    <r>
      <t>Dobava in polaganje PVC gladkih kanalizacijskih cevi SN4 DN 200, standard EN 1401-1, na betonsko posteljico debeline 10 cm iz betona C12/15 in polno obbetoniranje cevi (0.15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</si>
  <si>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t>Zakoličba trase kanalizacije z niveliranjem kanala.</t>
  </si>
  <si>
    <t>Izkop jarkov za kanalizacijo v terenu III. in IV. ktg., širine dna jarka do 0.70 m, globine do 1.0 m, naklon brežin 70°-90° z nakladanjem na prevozno sredstvo, odvozom na trajno deponijo po izbiri izvajalca, komplet s stroški ravnanja materiala v deponiji.</t>
  </si>
  <si>
    <t>Zasip jarka z nevezanim materialom, vgrajevanje in zahteve materiala po TSC 06.100:2003; 0-63 mm, vključno z dobavo, komprimiranjem in finim planiranjem v plasteh do 30 cm.</t>
  </si>
  <si>
    <t>Planiranje dna rova kanalizacije s točnostjo +/- 1 cm.</t>
  </si>
  <si>
    <t>GRADBENA DELA ZA TK</t>
  </si>
  <si>
    <t>Zakoličba obstoječih komunalnih naprav na obravnavanem območju.</t>
  </si>
  <si>
    <t>Zakoličba trase novega SN in NN omrežja.</t>
  </si>
  <si>
    <t>Izdelava križanj z ostalimi komunalnimi vodi.</t>
  </si>
  <si>
    <t>Dobava in polaganje PVC opozorilnega traku.</t>
  </si>
  <si>
    <t>Dobava in polaganje valjanca FeZn 25x4 mm.</t>
  </si>
  <si>
    <t>Dobava in montaža križne sponke za valjanec FeZn 25x4 mm.</t>
  </si>
  <si>
    <t>Dobava in polaganje PE cevi fi 110 mm.</t>
  </si>
  <si>
    <t>Pripravljalna in zaključna dela 5%.</t>
  </si>
  <si>
    <t>Stroški nadzora elektrodistribucije.</t>
  </si>
  <si>
    <t>Zakoličba obstoječih komunalnih naprav na obravnavanem območju (delno zajeto v popisu NN omrežja).</t>
  </si>
  <si>
    <t>Dobava in polaganje rebraste instalacijska cevi fi 63 mm.</t>
  </si>
  <si>
    <t xml:space="preserve">Dobava in polaganje PVC opozorilnega traku.  </t>
  </si>
  <si>
    <t>Zaščita kandelabra z anzikorozijskim premazom 10 cm nad temeljem.</t>
  </si>
  <si>
    <t>Drobni vezni in pritrdilni material.</t>
  </si>
  <si>
    <t>Izdelava osnov za vnos v kataster komunalnih vodov.</t>
  </si>
  <si>
    <t>Dobava in polaganje kabla NAYY-J 4x16+2,5 mm2.</t>
  </si>
  <si>
    <t>Izdelava kabelskih končnikov Al/Cu 16/8.</t>
  </si>
  <si>
    <t>Izvedba antikorozijske zaščite spoja valjanca v zemlji.</t>
  </si>
  <si>
    <t>Meritve električnih lastnosti na posameznih svetilkah.</t>
  </si>
  <si>
    <t>Meritve svetlobnotehničnih parametrov.</t>
  </si>
  <si>
    <t>Zakoličba trase predvidene TK kabelske kanalizacije.</t>
  </si>
  <si>
    <t>Strojni in deloma ročni izkop kabelskega kanala v terenu IV. ktg., dim. 0,3 x 0,9 m, izdelava podloge iz betona C 8/10 v sloju deb. 10 cm, dobava in polaganje 2x stigmafleks cev fi 50 mm (vključno z distančniki, čepi, tesnili, koleni, ...), obbetoniranje z betonom C12/15, 0,15 m3/m1 v sloju deb. 10 cm nad temenom cevi, zasip s tamponskim gramozom ter nabijanje v slojih po 20 cm, polaganje PVC opozorilnega traku, nakladanje in odvoz viška materiala od izkopa na stalno deponijo po izboru izvajalca z vsemi stroški deponiranja.</t>
  </si>
  <si>
    <t>Strojni in deloma ročni izkop kabelskega kanala v terenu IV. ktg., dim 0,4 x 0,9 m, izdelava podloge iz betona C 8/10 v sloju deb. 10 cm, dobava in polaganje 1x stigmafleks cev fi110mm + 2x stigmafleks cev fi50mm (vključno z distančniki, čepi, tesnili, koleni, ...), obbetoniranje z betonom C 12/15, 0,15m3/m1 v sloju deb. 10 cm nad temenom cevi, zasip s tamponskim gramozom ter nabijanje v slojih po 20 cm, polaganje PVC opozorilnega traku, nakladanje in odvoz viška materiala od izkopa na stalno deponijo po izboru izvajalca z vsemi stroški deponiranja.</t>
  </si>
  <si>
    <t>Pripravljalna in zaključna dela, ureditev in zavarovanje izvajanja del.</t>
  </si>
  <si>
    <t>Nadzor predstavnika  upravljalca JR (KSD d.o.o. Ajdovščina).</t>
  </si>
  <si>
    <t>Dobava in montaža odvodnika prenapetosti I.stopnje, ustreza tipu PZH R1 255/80 GDT  (proizv. HERMI) nameščen ob priključni plošči stebra JR.</t>
  </si>
  <si>
    <t>Dobava in montaža odvodnika prenapetosti I.stopnje, ustreza tipu PZH R1 275/12,5 (proizv. HERMI) nameščen ob priključni plošči stebra JR.</t>
  </si>
  <si>
    <t>Priklop novega omrežja JR v obstoječi svetilki JR.</t>
  </si>
  <si>
    <t>Zakoličba obstoječih komunalnih vodov na obravnavanem območju (ostala zakoličba zajeta v popisu NNO).</t>
  </si>
  <si>
    <r>
      <rPr>
        <b/>
        <i/>
        <sz val="10"/>
        <rFont val="Myriad Pro"/>
        <family val="0"/>
      </rPr>
      <t>Sv1</t>
    </r>
    <r>
      <rPr>
        <sz val="10"/>
        <rFont val="Myriad Pro"/>
        <family val="0"/>
      </rPr>
      <t xml:space="preserve"> - LED svetilka cestne razsvetljave, ohišje svetilke je narejeno iz aluminija sive barve, hladilna rebra so integrirana v pokrov svetilke, zaščita proti koroziji svetilke je izvedena v več fazah, nosilec z zglobom za direktni natik na kandelaber ali lok Ø46- Ø76mm, ki omogoča nastavitve naklona svetilke od 0° do 20° za kandelaber in lok, svetilka je zaščitena z ravnim kaljenim steklom debeline 4mm, odpornim na udarce in temperaturne spremembe, stopnja zaščite svetilke proti delcem in vlagi je IP66, stopnja mehanske odpornosti na udarce je IK08, svetlobni vir - 8 LED diod najnovejše tehnologije, barva LED svetlobe 3.000°K, življenjska doba minimalno 100.000h L80 B21, CRI&gt;70, cestna optika, priključna moč svetilke 40,6W, opremljena z LED elektronskim napajalnikom s sistemom kontrole temperature LED svetlobnih virov (ločitvijo napajanja ob odprtju ohišja) in </t>
    </r>
    <r>
      <rPr>
        <b/>
        <sz val="10"/>
        <rFont val="Myriad Pro"/>
        <family val="0"/>
      </rPr>
      <t>krmilno napravo za samonastavljivo samodejno regulacijo svetlobe in moči,</t>
    </r>
    <r>
      <rPr>
        <sz val="10"/>
        <rFont val="Myriad Pro"/>
        <family val="0"/>
      </rPr>
      <t xml:space="preserve"> vgrajena prenapetostna zaščita, pripravljena za priključitev na napajanje 230V AC, kot npr. </t>
    </r>
    <r>
      <rPr>
        <b/>
        <i/>
        <sz val="10"/>
        <rFont val="Myriad Pro"/>
        <family val="0"/>
      </rPr>
      <t>Sella 1 - 3291 STWB 8 LED 41 W 5026lm (Disano)</t>
    </r>
    <r>
      <rPr>
        <sz val="10"/>
        <rFont val="Myriad Pro"/>
        <family val="0"/>
      </rPr>
      <t>, zmontirana z vozilom z dvižno košaro.</t>
    </r>
  </si>
  <si>
    <t>Izdelava kabelske kanalizacije z 1 x stigmaflex cevjo fi 80 mm, nasutje s peskom granulacije 3-7 mm v deb. 10 cm, zasutje s tamponom, z nabijanjem v plasteh, odvoz odvečnega materiala v trajno deponijo vključno s plačilom vseh taks.</t>
  </si>
  <si>
    <t>Zakoličba trase novega omrežja JR.</t>
  </si>
  <si>
    <t>Izdelava jaška iz betonske cevi fi 80 cm, globine 1 m, z LTŽ pokrovom, razred nosilnosti D400, z napisom "ELEKTRIKA".</t>
  </si>
  <si>
    <t xml:space="preserve">Izdelava AB temelja za drog JR (h = 8 m), komplet z vsemi zemeljskimi, tesarskimi in betonskimi deli ter vgradnjo sidrnih vijakov.
</t>
  </si>
  <si>
    <t>Strojni in deloma ročni izkop kabelskega kanala v terenu IV. ktg., dim 0,4 x 0,9 m, izdelava podloge iz betona C8/10 v sloju deb. 10 cm, dobava in polaganje 1 x stigmaflex cev fi 110 mm (vključno z distančniki, čepi, tesnili, koleni, ...), obbetoniranje z betonom  C12/15, 0,15m3/m1 v sloju deb. 10 cm nad temenom cevi, zasip s tamponskim gramozom ter nabijanje v slojih po 20 cm, polaganje ozemljilnega valjanca FeZn 25x4mm in PVC opozorilnega traku, nakladanje in odvoz viška materiala od izkopa na stalno deponijo po izboru izvajalca z vsemi stroški deponiranja.</t>
  </si>
  <si>
    <t>GRADBENA DELA ZA SN IN NNO</t>
  </si>
  <si>
    <t xml:space="preserve">SN IN NN OMREŽJE </t>
  </si>
  <si>
    <t>[EUR]</t>
  </si>
  <si>
    <t>cena/EM [EUR]</t>
  </si>
  <si>
    <t>vrednost [EUR]</t>
  </si>
  <si>
    <t>Strojni in deloma ročni izkop kabelskega kanala v terenu IV. ktg.dim. 0,6 x 0,9 m, izdelava podloge iz betona C 8/10 v sloju 10 cm, dobava in polaganje 3 x stigmaflex cev premera 160 mm + 6 x stigmaflex cev fi 110 mm (vključno z distančniki, čepi, tesnili, koleni, ...), obbetoniranje z betonom C 12/15, 0,15m3/m1 v sloju 10 cm nad temenom cevi, zasip s tamponskim gramozom ter nabijanje v slojih po 20 cm, polaganje ozemljilnega valjanca FeZn 25x4mm in PVC opozorilnega traku, nakladanje in odvoz viška materiala od izkopa na stalno deponijo po izboru izvajalca z vsemi stroški deponiranja.</t>
  </si>
  <si>
    <t>Strojni in deloma ročni izkop kabelskega kanala v terenu IV. ktg., dim 0,4 x 0,9 m, izdelava podloge iz betona C 8/10 v sloju 10 cm, dobava in polaganje 2x stigmaflex cev fi 110 mm (vključno z distančniki, čepi, tesnili, koleni, ...), obbetoniranje z betonom C12/15, 0,15m3/m1 v sloju 10 cm nad temenom cevi, zasip s tamponskim gramozom ter nabijanje v slojih po 20 cm, polaganje ozemljilnega valjanca FeZn 25x4mm in PVC opozorilnega traku, nakladanje in odvoz viška materiala od izkopa na stalno deponijo po izboru izvajalca z vsemi stroški deponiranja.</t>
  </si>
  <si>
    <r>
      <t xml:space="preserve">Izdelava AB jaška dim. 1,5 x 1,5 x 1,0 m, z </t>
    </r>
    <r>
      <rPr>
        <u val="single"/>
        <sz val="10"/>
        <rFont val="Arial"/>
        <family val="2"/>
      </rPr>
      <t>dvojnim</t>
    </r>
    <r>
      <rPr>
        <sz val="10"/>
        <rFont val="Arial"/>
        <family val="2"/>
      </rPr>
      <t xml:space="preserve"> z LTŽ pokrovom razreda nosilnosti D400, z napisom "ELEKTRIKA".</t>
    </r>
  </si>
  <si>
    <t>Izdelava betonskega podstavka za predvideno RKO omaro dim. 1000x450x500 mm, z uvodi za kable 6x cev fi 110 mm, z ustreznim temeljem nad kabelskim jaškom.</t>
  </si>
  <si>
    <t>Izdelava projekta izvedenih del za elektroinstalcije in opremo (4 tiskani izvodi ter izvod v elektronski obliki).</t>
  </si>
  <si>
    <t>Izdelava priključka na jašek (B.C.) za PVC cev DN 200.</t>
  </si>
  <si>
    <t>Izdelava požiralnika s peskolovom iz B.C. fi 50 cm, globine 1.0 m, komplet z izkopom, zasipom, betonskim temeljem, obdelavo priključka na odtok, skupaj z LTŽ rešetko 40x40 cm, AB vencem in obročem in ostalimi potrebnimi deli.</t>
  </si>
  <si>
    <t>Dobava in montaža jeklene varnostne ograje, nivo zadrževanja H1, višine 0,75 m, s tebri za zabijanje dolžine 1,9 m, po detajlu, vključno z zaključki L=3m. Ograja vroče cinkana.</t>
  </si>
  <si>
    <t>Dobava in montaža jeklene varnostne ograje za pešce višine 1,10 m, iz dveh segmentov dolžine po 2,0 m, previs dolžine 0,50 m, vključno z vsemi vijaki za montažo na AB zid, po detajlu. Ograja  vroče cinkana.</t>
  </si>
  <si>
    <t xml:space="preserve">Izdelava AB venca 60/30 cm ob pločniku, iz betona C 30/37, vključno z opažem, armaturo in betonom. V ceno vključiti tudi trikotne letvice 15 mm. Izvedba po detajlu. </t>
  </si>
  <si>
    <t>Izdelava obloge jarka na vtoku in iztoku iz propusta s kamnitim lomljencem preseka do 20 cm, vtisnjenim v 10 cm podložnega betona C12/15:</t>
  </si>
  <si>
    <t>Dobava in polaganje B.C. DN 500, cevi za prepust, cev polno obbetonirana s betonom C 12/15, 0,36 m3/m1.</t>
  </si>
  <si>
    <t>Dobava in vgraditev stebrička za prometni znak iz vroče cinkane jeklene cevi s premerom 64 mm, dolžine 3500 mm.</t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</si>
  <si>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μm, ločilna neprekinjena črta, širina črte je 10 cm  (5111).</t>
    </r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</si>
  <si>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μm, prekinjena bela črta v rastru 3/3/3m, širina črte je 10 cm (5121).</t>
    </r>
  </si>
  <si>
    <t>Zakoličba trase meteorne kanalizacije z niveliranjem kanala.</t>
  </si>
  <si>
    <r>
      <t>Dobava in polaganje PVC gladkih kanalizacijskih cevi SN4 DN 200, standard EN 1401-1, na betonsko posteljico debeline 10 cm iz betona C12/15 in polno obbetoniranje cevi (0.15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 komplet s koleni.</t>
    </r>
  </si>
  <si>
    <t>Dobava in montaža PVC enojnega odcepa 45°, KGEA DN 250/200 in kolena 45° DN 200 (slepi priključek na kanal).</t>
  </si>
  <si>
    <t>Dobava in montaža prefabriciranega poliesterskega jaška svetlega premera 800 mm, vključno z muldo, vtokom in iztokom, čepom KGM DN 200 na vtoku, podbetoniranjem jaška z betonom in prilagajanjem gornjega roba jaška glede na naklon terena (meri se globina jaška od vrha pokrova do dna mulde) - višina do 2.0 m.</t>
  </si>
  <si>
    <t>Izdelava priključka na poliesterski jašek za PVC cev DN 200.</t>
  </si>
  <si>
    <t>Izdelava priključka na jašek (B.C.) za PVC cev DN 250.</t>
  </si>
  <si>
    <t>Dobava in vgradnja pokrova iz litega železa po EN124 razred D400, vključno z AB obročem, protihrupnim vložkom iz kompozitnega materiala, premera 600mm, pod voznimi površinami. V postavki vključena vsa potrebna dela za postavitev pokrova na potrebno višino in nagib vključno z betonskim obročem.</t>
  </si>
  <si>
    <t>Dobava in montaža prefabriciranega poliesterskega jaška svetlega premera 800 mm, vključno z muldo, vtokom in iztokom, podbetoniranjem jaška z betonom in prilagajanjem gornjega roba jaška glede na naklon terena. (meri se globina jaška od vrha pokrova do dna mulde) - višina do 2.0 m.</t>
  </si>
  <si>
    <t>Zakoličba trase fekalne kanalizacije z niveliranjem kanala.</t>
  </si>
  <si>
    <t>Izdelava priključka na jašek (B.C.) za B.C. cev fi 60 cm.</t>
  </si>
  <si>
    <t>Dobava in vgradnja pokrova iz litega železa po EN124 razred D400, vključno z AB vencem,  protihrupnim vložkom iz kompozitnega materiala, premera 600 mm, z odprtinami za prezračevanje. V postavki vključena vsa potrebna dela za postavitev pokrova na potrebno višino in nagib na betonski obroč.</t>
  </si>
  <si>
    <t xml:space="preserve">Izdelava jaška v sestavi: betonski podstavek C 2/15 1.50 x 1,50 m, višine do 0,63 m na podložni beton deb. 10 cm, betonska cev fi 100 cm, z vsem opažnim in drugim materialom za izvedbo jaška, vključno z izdelavo mulde, vtokom in iztokom ter prilagajanjem gornjega roba jaška glede na naklon in višino terena. Dejanska višina jaška je določena z niveleto kanala in višino terena in se prilagaja z višino in številom betonskih cevi in pokrova (meri se globina jaška od vrha pokrova do dna mulde). </t>
  </si>
  <si>
    <r>
      <t>Dobava in polaganje B.C. kanalizacijskih cevi DN 600, na betonsko posteljico debeline 10 cm iz betona C 12/15 in polno obbetoniranje cevi (0.76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</si>
  <si>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r>
      <t>Dobava in polaganje PVC gladkih kanalizacijskih cevi SN4 DN 500, standard EN 1401-1, na betonsko posteljico debeline 10 cm iz betona C 12/15 in polno obbetoniranje cevi (0.36m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</si>
  <si>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t>Izdelava projekta izvedenih del za vse stroke (4 tiskani izvodi ter izvod v elektronski obliki).</t>
  </si>
  <si>
    <t>Dobava in polaganje prefabriciranih dvignjenih in spuščenih robnikov prereza 15/25 cm na  betonsko posteljico iz C12/15, vključno z obbetoniranjem in fugiranjem (polaganje v ravnini in krivini).</t>
  </si>
  <si>
    <t>Izdelava berme (bankine) širine 50 cm iz tamponskega drobljenca v nagibu 4%, vključno z oblikovanjem in valjanjem v debelini do 20 cm.</t>
  </si>
  <si>
    <t>Izdelava nosilne plasti bituminizirane zmesi AC 8 surf A4 B 50/70 v debelini 4 cm (pločnik).</t>
  </si>
  <si>
    <t>Izdelava nosilne plasti bituminizirane zmesi AC 8 surf A4 B 50/70 v debelini 3 cm (vozišče).</t>
  </si>
  <si>
    <t>Izdelava planuma nevezane nosilne plasti - podloga za izvedbo zgornje nosilne vezane plasti (cesta in pločnik).</t>
  </si>
  <si>
    <t>Izdelava berme (bankine) širine do 100 cm iz tamponskega drobljenca v nagibu 4%, vključno z oblikovanjem in valjanjem v debelini do 10 cm.</t>
  </si>
  <si>
    <t>Oblikovanje brežin v nagibu 2:3 vključno s planiranjem brežin.</t>
  </si>
  <si>
    <t>Dovoz iz gradbiščne deponije in raztiranje humusa v sloju debeline 20 cm.</t>
  </si>
  <si>
    <t>Dobava drobljenca in izdelava nevezane nosilne plasti enakomerno zrnatega drobljenca po SIST 13242:2003, vgrajevanje in zahteve materiala po TSC 06.200:2003 iz kamnine 0-32 mm v debelini do 15 cm. Deformacijski modul Ev2&gt; 100MPa (pločnik).</t>
  </si>
  <si>
    <t>Dobava drobljenca in izdelava nevezane nosilne plasti enakomerno zrnatega drobljenca po SIST 13242:2003, vgrajevanje in zahteve materiala po TSC 06.200:2003 iz kamnine 0-32 mm v debelini do 20 cm. Deformacijski modul Ev2&gt; 100MPa (cesta).</t>
  </si>
  <si>
    <t>Dobava drobljenca in izdelava kamnite posteljice iz drobljenih kamnitih zrn ali sekundarnih surovin, vgrajevanje in zahteve materiala po TSC 06.100:2003 iz kamnine 0-125 mm v debelini 60 cm. Deformacijski modul Ev2&gt; 80MPa.</t>
  </si>
  <si>
    <t>Zavarovanje prometa med gradnjo za celotno gradbišče, z ustrezno dokumentacijo, pridobitev dovoljenja za cestno zaporo, z ureditvijo prometnega režima v času gradnje (obvestilo, zavarovanje gradbišča, postavitev prometne signalizacije, postavitev zaščitne ograje,... ). Po končanih delih odstraniti prometno signalizacijo in vzpostaviti prometni režim v prvotno stanje.</t>
  </si>
  <si>
    <t>Izdelava načrta ureditve gradbišča za celoten objekt (cesta, meteorna, fekalna kanalizacija, vodovod, el. instalacije) ter ureditev gradbišča skladno z načrtom ureditve gradbišča.</t>
  </si>
  <si>
    <t>Segmentni vroče cinkan steber JR, h = 8 m od tal, s privarjeno prirobnico za montažo na izveden betonski temelj s sidrnimi vijaki, prilagojen za direktno montažo dvokrake konzole, z izrezom za priklop kablov, opremljen s priključno sponko za pritrditev ozemljitve z vijačenjem, priključno ploščo PMV in kompletnim ožičenjem ter postavljen na temelj in povezan na valjanec. Kandelaber mora ustrezati standardu SIST EN 40-5 in tretji vetrovni coni, kot npr. C16/P Pali Campion, komplet s temeljno ploščo s sidri.</t>
  </si>
  <si>
    <t>SKUPAJ GRADBENA DELA ZA SNO IN NNO:</t>
  </si>
  <si>
    <t>SKUPAJ GRADBENA DELA ZA JR:</t>
  </si>
  <si>
    <t>SKUPAJ ELEKTROMONTAŽNA DELA ZA JR:</t>
  </si>
  <si>
    <t>SKUPAJ GRADBENA DELA ZA TK OMREŽJE:</t>
  </si>
  <si>
    <t xml:space="preserve">Izdelava AB jaška dim. 0,8x0,8x1,0 m, z LTŽ pokrovom razreda D400, z napisom "TELEFON". </t>
  </si>
  <si>
    <t>POSLOVNA CONA AJDOVŠČINA - ''POD ŽELEZNICO" - 3. FAZA</t>
  </si>
  <si>
    <t>POSLOVNA CONA AJDOVŠČINA - ''POD ŽELEZNICO" 3. FAZA - PREČNA CESTA</t>
  </si>
  <si>
    <t>Zakoličba osi.</t>
  </si>
  <si>
    <t xml:space="preserve">Izdelava načrta ureditve gradbišča pred začetkom gradnje za celotno gradbišče ter ureditev gradbišča skladno z načrtom ureditve gradbišča. </t>
  </si>
  <si>
    <t>Zakoličba obstoječih komunalnih naprav za celotno območje gradbišča (križanja in približevanja) in označitev (elektroinstalacije, TK, vodovod, plinovod) po pogojih in navodilih upravljavca.</t>
  </si>
  <si>
    <t xml:space="preserve">VOZIŠČNA KONSTRUKCIJA </t>
  </si>
  <si>
    <t>Široki strojni izkop zemljine III. ktg. z nakladanjem na prevozno sredstvo in odvozom na trajno deponijo po izbiri izvajalca, komplet z vsemi stroški ravnanja materiala v deponiji oz. plačilom taks.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</si>
  <si>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</si>
  <si>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Planiranje in valjanje planuuma temeljnih tal skladno z zahtevami iz tehničnega poročila.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</si>
  <si>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</si>
  <si>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Dobava in vgrajevanje kamnite grede iz kamnitega lomljenca po TSC 06.100:2003, 0-125 mm, vključno z dobavo ter komprimiranjem do zahtevane zbitosti</t>
  </si>
  <si>
    <t>Dobava drobljenca in izdelava nevezane nosilne plasti enakomerno zrnatega drobljenca po SIST 13242:2003, vgrajevanje in zahteve materiala po TSC 06.200:2003 iz kamnine 0-32 mm (tampon) v debelini 20 cm.</t>
  </si>
  <si>
    <t>Dobava drobljenca in izdelava nevezane nosilne plasti enakomerno zrnatega drobljenca po SIST 13242:2003, vgrajevanje in zahteve materiala po TSC 06.200:2003; iz kamnine 0-32 mm (tampon) v debelini 25 cm (pločnik).</t>
  </si>
  <si>
    <t>Izdelava planuma nevezane nosilne plasti drobljenca za vozišče - podloga za izvedbo zgornje nosilne vezane plasti.</t>
  </si>
  <si>
    <t>Izdelava planuma nevezane nosilne plasti drobljenca za pločnik - podloga za izvedbo vezane obrabne in zaporne plasti.</t>
  </si>
  <si>
    <t>Oblikovanje brežin v nagibu 2:3, vključno s planiranjem brežin.</t>
  </si>
  <si>
    <r>
      <rPr>
        <sz val="10"/>
        <rFont val="Arial"/>
        <family val="2"/>
      </rPr>
      <t>Fino planiranje brežin, odstranjevanje kamna, sejanje travne mešanice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dodajanje granulat mineralnega gnojila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valjanjem s travnim valjarjem. Postavka zajema tudi dobavo, dovoz, raztiranje in pritrditev biorazgradljive zastirke.</t>
    </r>
  </si>
  <si>
    <t>Izdelava nosilne plasti bituminizirane zmesi AC 22 base B50/70 A4 v debelini 8 cm po TSC 06.300/06.410:2009.</t>
  </si>
  <si>
    <t>Izdelava obrabne in zaporne plasti bituminizirane zmesi AC 8 surf B50/70 A4 v debelini 3 cm po TSC 06.300/06.410:2009.</t>
  </si>
  <si>
    <t>Izdelava obrabne in zaporne plasti bituminizirane zmesi AC 8 surf B50/70 A4 v debelini 4 cm po TSC 06.300/06.410:2009 (pločnik).</t>
  </si>
  <si>
    <t>Izdelava berme (bankine) širine 50 cm iz tamponskega drobljenca v nagibu 4%, vključno z oblikovanjem in valjanjem v debelini do 10 cm</t>
  </si>
  <si>
    <t>16.</t>
  </si>
  <si>
    <t>Izdelava berme (bankine) širine 100 cm iz tamponskega drobljenca v nagibu 4%, vključno z oblikovanjem in valjanjem v debelini do 10 cm</t>
  </si>
  <si>
    <t>17.</t>
  </si>
  <si>
    <t>Dobava in polaganje betonskih robnikov 15/25/100 cm v ravnini in krivini na betonsko posteljico iz C12/15, vključno s fugiranjem.</t>
  </si>
  <si>
    <t>18.</t>
  </si>
  <si>
    <t>Dobava in polaganje betonskih robnikov 8/20/100 cm na  betonsko posteljico iz C12/15, vključno s fugiranjem.</t>
  </si>
  <si>
    <t>VOZIŠČNA KONSTRUKCIJA SKUPAJ</t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</si>
  <si>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neprekinjena bela črta, širina črte je 10 cm (5111).</t>
    </r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</si>
  <si>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prekinjena bela črta, širina črte je 10 cm (5121 3/3/3).</t>
    </r>
  </si>
  <si>
    <r>
      <t>Izdelava tankoslojne prečne črte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neprekinjena bela črta, širina črte je 50 cm  (5111).</t>
    </r>
  </si>
  <si>
    <r>
      <t>Izdelava tankoslojne prečne črte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neprekinjena bela črta, širina črte je 50 cm  (5231).</t>
    </r>
  </si>
  <si>
    <t>Dobava in montaža prometnega znaka 2102 širine 600 mm vključno z drocom iz pocinkane pločevine premera 64 mm in izdelavo temelja.</t>
  </si>
  <si>
    <t>Izdelava varnostnega načrta gradbišča pred začetkom gradnje za celotno gradbišče - sorazmerni del.</t>
  </si>
  <si>
    <t>Izkop jarkov za kanalizacijo v terenu III. in IV. ktg., širine dna jarka do 1,5 m, globine do 3,0 m, naklon brežin 70°-90° z nakladanjem na prevozno sredstvo, odvozom na trajno deponijo po izbiri izvajalca, komplet s stroški ravnanja materiala v deponiji oz. plačilom taks.</t>
  </si>
  <si>
    <t xml:space="preserve"> - v terenu III. ktg. (80%)</t>
  </si>
  <si>
    <t xml:space="preserve"> - v terenu IV. ktg. (20%)</t>
  </si>
  <si>
    <t>Zasip jarka z nevezanim materialom, vgrajevanje in zahteve materiala po TSC 06.100:2003; 0-63 mm (jalovina), vključno z dobavo, komprimiranjem in finim planiranjem v plasteh do 30 cm (pod voznimi površinami).</t>
  </si>
  <si>
    <r>
      <rPr>
        <sz val="10"/>
        <rFont val="Arial"/>
        <family val="2"/>
      </rPr>
      <t xml:space="preserve">Dobava in polaganje betonske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80 cm na betonsko posteljico C12/15 debeline 10 cm, s polnim obbetoniranjem (0,73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</si>
  <si>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r>
      <rPr>
        <sz val="10"/>
        <rFont val="Arial"/>
        <family val="2"/>
      </rPr>
      <t xml:space="preserve">Dobava in polaganje PVC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40 cm na betonsko posteljico C 12/15 debeline 10 cm, s polnim obbetoniranjem (0,28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</si>
  <si>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r>
      <rPr>
        <sz val="10"/>
        <rFont val="Arial"/>
        <family val="2"/>
      </rPr>
      <t xml:space="preserve">Dobava in polaganje PVC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250 mm na betonsko posteljico C 12/15 debeline 10cm, s polnim obbetoniranjem (0,18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</si>
  <si>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r>
      <t xml:space="preserve">Izdelava jaška v sestavi: betonski podstavek C 12/15 dim. 1,30 x 1,30 m, višine do 0,63 m, na podložni beton d=10 cm, BC </t>
    </r>
    <r>
      <rPr>
        <b/>
        <sz val="10"/>
        <rFont val="Arial"/>
        <family val="2"/>
      </rPr>
      <t>Ø 100 cm</t>
    </r>
    <r>
      <rPr>
        <sz val="10"/>
        <rFont val="Arial"/>
        <family val="2"/>
      </rPr>
      <t>, L= 1 m, AB konusni nastavek 100/60 cm, z vsem opažnim in drugim materialom za izvedbo jaška, vključno z izdelavo mulde. Dejanska višina jaška je določena z niveleto kanala in višino terena in se prilagaja z višino in številom betonskih cevi in pokrova.</t>
    </r>
  </si>
  <si>
    <t xml:space="preserve"> - višine do 2,5 m</t>
  </si>
  <si>
    <t xml:space="preserve"> - višine do 3,0 m</t>
  </si>
  <si>
    <r>
      <t xml:space="preserve">Izdelava jaška v sestavi: betonski podstavek C 12/15, višine do 0,63 m, na podložni beton d=10 cm, BC </t>
    </r>
    <r>
      <rPr>
        <b/>
        <sz val="10"/>
        <rFont val="Arial"/>
        <family val="2"/>
      </rPr>
      <t>Ø 80 cm</t>
    </r>
    <r>
      <rPr>
        <sz val="10"/>
        <rFont val="Arial"/>
        <family val="2"/>
      </rPr>
      <t>, L= 1 m, z vsem opažnim in drugim materialom za izvedbo jaška, vključno z izdelavo mulde. Dejanska višina jaška je določena z niveleto kanala in višino terena in se prilagaja z višino in številom betonskih cevi in pokrova.</t>
    </r>
  </si>
  <si>
    <t xml:space="preserve"> - višine do 2,0 m</t>
  </si>
  <si>
    <t>Dobava in vgradnja LTŽ pokrova po EN124 D400 , vključno z AB vencem in razbremenilnim obročem, protihrupnim vložkom iz kompozitnega materiala, premera 600 mm, z odprtinami za prezračevanje. V postavki vključena vsa potrebna dela za postavitev pokrova na potrebno višino in nagib.</t>
  </si>
  <si>
    <r>
      <rPr>
        <sz val="10"/>
        <rFont val="Arial"/>
        <family val="2"/>
      </rPr>
      <t xml:space="preserve">Izdelava priključka nove betonske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80 cm na obstoječi betonski jašek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100 cm.</t>
    </r>
  </si>
  <si>
    <t>Izdelava dodatnega priključka na  jašku iz BC za PVC cev DN 400 mm z vsemi potrebnimi deli.</t>
  </si>
  <si>
    <t>Zakoličba obstoječih komunalnih naprav  na celotni trasi (križanja in približevanja) in označitev (elektroinstalacije, TK, vodovod, plinovod) po pogojih in navodilih upravljavca.</t>
  </si>
  <si>
    <t>Izkop jarkov za kanalizacijo v terenu III. in IV. ktg., širine dna jarka do 0,9 m, globine do 2,5 m, naklon brežin 70°-90° z nakladanjem na prevozno sredstvo, odvozom na trajno deponijo po izbiri izvajalca, komplet s stroški ravnanja materiala v deponiji oz. plačilom taks.</t>
  </si>
  <si>
    <t xml:space="preserve"> - v terenu III ktg. (80%)</t>
  </si>
  <si>
    <t xml:space="preserve"> - v terenu IV ktg. (20%)</t>
  </si>
  <si>
    <r>
      <t>Dobava in polaganje kanalizacijskih PVC cevi DN200 SN4 kN/m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betonsko posteljico C 12/15 debeline 10 cm, s polnim obbetoniranjem (0,15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</si>
  <si>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t xml:space="preserve">Dobava in montaža prefabriciranega poliesterskega jaška svetlega premera 800 mm, vključno z muldo, vtokom in iztokom, podbetoniranjem jaška z betonom in prilagajanjem gornjega roba jaška glede na naklon terena (meri se globina jaška od vrha pokrova do dna mulde). </t>
  </si>
  <si>
    <t>Dobava in vgradnja LTŽ pokrova po EN124 D400, vključno z razbremenilnim vencem in AB obročem, protihrupnim vložkom iz kompozitnega materiala, premera 600mm, pod voznimi površinami. V postavki vključena vsa potrebna dela za postavitev pokrova na potrebno višino in nagib.</t>
  </si>
  <si>
    <t>Izdelava priključka na obstoječi jašek premera 1000 mm za PVC cev DN 200 mm, vključno z vsemi deli in tesnilnim materialom.</t>
  </si>
  <si>
    <t>Izkop jarkov za kanalizacijo v terenu III. in IV. ktg., širine dna jarka do 0,6 m, globine do 1,0 m, naklon brežin 70°-90°, z nakladanjem na prevozno sredstvo, odvozom na trajno deponijo po izbiri izvajalca, komplet s stroški ravnanja materiala v deponiji oz. plačilom taks.</t>
  </si>
  <si>
    <t xml:space="preserve"> - v terenu III. ktg.</t>
  </si>
  <si>
    <r>
      <t>Dobava in polaganje PVC kanalizacijskih cevi DN160 mm SN4 na betonsko posteljico C 12/15 debeline 10 cm s polnim obbetoniranjem (0,13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</si>
  <si>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t>Dobava materiala in izdelava požiralnika s peskolovom iz betonske cevi Ø60 cm, globine 1,5 m, komplet z vsemi zemeljskimi deli, betonskim temeljem, dobavo in montažo LTŽ rešetke 60/60 cm, obdelavo priključka na odtok.</t>
  </si>
  <si>
    <t>Dobava materiala in izdelava požiralnika s peskolovom iz betonske cevi Ø50 cm, globine 1,5 m, komplet z vsemi zemeljskimi deli, betonskim temeljem, dobavo in montažo LTŽ pokrova B125 fi odprtine 500 mm, obdelavo priključka na odtok, vtok pod robnikom.</t>
  </si>
  <si>
    <t>Izdelava priključka na jašku iz betonske cevi za PVC cev DN 160 mm, z vsemi potrebnimi deli.</t>
  </si>
  <si>
    <r>
      <rPr>
        <sz val="10"/>
        <rFont val="Arial"/>
        <family val="2"/>
      </rPr>
      <t xml:space="preserve">Izdelava slepega priključka za PVC cev DN 160 mm na betonsko cev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80 cm. Postavka vključuje vse potrebne fazonske kose ter tesnilni material.</t>
    </r>
  </si>
  <si>
    <t xml:space="preserve">Dobava in montaža betonske kanalete svetle širine 20 cm z LTŽ rešetko vključno z zaključnim elementom (2x), priključkom na PVC DN 160 (2x), podložnim betonom in polnim obbetoniranjem po detajlu, zemeljskimi in vsemi drugimi deli. </t>
  </si>
  <si>
    <t>IN 3. FAZA - PREČNA CESTA</t>
  </si>
  <si>
    <t>GRADBENA DELA  ZA JR</t>
  </si>
  <si>
    <t xml:space="preserve">SKUPAJ ELEKTROINSTALACIJE </t>
  </si>
  <si>
    <t>znesek [EUR]</t>
  </si>
  <si>
    <t>Dobava, vgradnja, izdelava, montaža in preizkus.</t>
  </si>
  <si>
    <t>Strojni in deloma ročni izkop kabelskega kanala v terenu IV. ktg, delno v utrjeni poti, delno v zelenici  dim.: 0,4x1,0m.</t>
  </si>
  <si>
    <t xml:space="preserve">    </t>
  </si>
  <si>
    <t>Strojni in deloma ročni izkop kabelskega kanala v terenu IV. ktg, dim.: 0,6 x 1,0 m, izdelava  kabelske kanalizacije z 1x stigmaflex cevjo Ø 110 mm, nasutje s peskom granulacije 3-7 mm v deb. 10cm, zasutje z tamponskim gramozom, polaganje PVC opozorilnega traka, polaganje ozemljilnega valjanca FeZn 25x4 mm in PVC opozorilnega traku, nakladanje in odvoz viška materiala od izkopa na stalno deponijo po izboru izvajalca z vsemi stroški deponiranja.</t>
  </si>
  <si>
    <t>Strojni in deloma ročni izkop kabelskega kanala v terenu IV. ktg, dim.: 0,6 x 1,0 m, zdelava kabelske kanalizacije z 1x stigmaflex cevjo Ø 110 mm, izdelava betonske posteljice z betonom C12/15, 0,1 m3/m1, zasutje z tamponskim materialom, polaganje ozemljilnega valjanca FeZn 25x4 mm in PVC opozorilnega traka, nakladanje in odvoz viška materiala od izkopa na stalno deponijo po izboru izvajalca z vsemi stroški deponiranja.</t>
  </si>
  <si>
    <t>Izdelava AB temelja za drog JR (h = 8 m), komplet z vsemi zemeljskimi, tesarskimi in betonskimi deli ter vgradnjo sidernih vijakov.</t>
  </si>
  <si>
    <t>Izdelava jaška JR iz betonske cevi Ø 80 cm, globine 1 m, z LTŽ pokrovom razreda nosilnosti B125, z napisom "ELEKTRIKA", komplet z vsemi potrebnimi zemeljskimi in zidarskimi deli.</t>
  </si>
  <si>
    <t>Dobava in polaganje rebraste instalacijske cevi:</t>
  </si>
  <si>
    <t xml:space="preserve"> - Ø 63 mm</t>
  </si>
  <si>
    <t xml:space="preserve"> - Ø 110 mm</t>
  </si>
  <si>
    <t>Dobava in polaganje valjanca FeZn 25x4 mm, vključno s križnimi sponkami inox izvedbe, priključitvami na kandelabre cestne razsvetljave in ostale ozemljilne sisteme, s protikorozijsko zaščito z bitumensko maso.</t>
  </si>
  <si>
    <t>Opomba: Navedbe proizvajalcev, tipov in nazivov opreme in materialov v popisu del so navedene le kot primer, katere lastnosti (kvaliteta, dizajn, izgled in podobno) naj bi imela projektirana oprema!</t>
  </si>
  <si>
    <t>Opomba: Vključeno v cenah: dobava, prevoz, montaža, preizkus, drobni, vezni in pritrdilni material, manipulativni stroški, pripravljalna in zaključna dela ter odstranjevanje odpadkov v skladu s predpisi.</t>
  </si>
  <si>
    <t>Kabel NAYY-J položen v kabelsko kanalizacijo, skupaj s kabelskimi končniki in priklopom</t>
  </si>
  <si>
    <t>- 4x16+2,5 mm2</t>
  </si>
  <si>
    <t>m1</t>
  </si>
  <si>
    <t>Kabel NYY, NYY-J položen v kandelabre, instalacijske cevi, skupaj s kabelskimi končniki in priklopom</t>
  </si>
  <si>
    <t>- 4x2,5 mm2</t>
  </si>
  <si>
    <t>Vodnik P/F-Y 25 mm2</t>
  </si>
  <si>
    <t>Priklop kabla JR na obstoječe JR omrežje.</t>
  </si>
  <si>
    <r>
      <t>S15 - Cestna svetilka za montažo na steber višine 8 m.
Ohišje svetilke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je izdelana iz tlačno litega aluminija, prašno obarvana v srebrno sivo barvo. Na zgornjem delu ohišja svetilke so naameščena hladilna rebra s površinami, ki zagotavljajo zelo dobro hlajenje samega ohišje in posredno LED svetlobnih virov.
Optika: cestna
Zaščitno steklo je kaljeno, debeline 4 mm, izdelano iz visoko prosojnega materijala, odporno na toplotne udare in mehanske obremenitve skladno z UNI EN 12150-1:2001. 
Svetilka je prestala testa: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- 2.000 ur v slani megli skladno s standardom ASTM B 117 in
 - 2.000 izpostavljenosti UV CON skladno s standardom ASTM G 154
Oprema: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- ločilnik napajanja v razredu II omogoča varnostni izklop svetilke ob odprtju pokrova
 - prenapetostna zaščita po standardu EN 5147 razred 2 omogoča zaščito LED modula in napajalnika</t>
    </r>
  </si>
  <si>
    <r>
      <t>Predstikalna naprava: 
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polprevodniška z možnostjo redukcije svetlobnega toka / moči
- faktor moči ≥ 0,92
LED svetlobni vir:
 - z življenjsko dobo L80/B10@≥ 100.000 h
 - McAdam &lt; 3,
 - efektivni svetlobni tok ≥ 3.588 lm ± 10 %
 - temperatura barve svetlobe 3.000 K
 - barvni indeks CRI ≥ 70
Ostalo:
- Priključna moč ≤  32,0W
- Stopnja zaščite ≥ IP66
- Mehanska trdnost ≥ IK09</t>
    </r>
    <r>
      <rPr>
        <i/>
        <sz val="10"/>
        <rFont val="Arial"/>
        <family val="2"/>
      </rPr>
      <t xml:space="preserve">
- Razred izolacije: II
</t>
    </r>
    <r>
      <rPr>
        <sz val="10"/>
        <rFont val="Arial"/>
        <family val="2"/>
      </rPr>
      <t>kot npr.: Disano 3291 8 LED 3000 K 29 W CLD CELL</t>
    </r>
  </si>
  <si>
    <r>
      <t>S16 - Cestna svetilka za montažo na steber višine 8 m.
Ohišje svetilke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izdelano iz tlačno litega aluminija, prašno barvano v srebrno sivo barvo. Na zgornjem delu ohišja svetilke so naameščena hladilna rebra s površinami, ki zagotavljajo zelo dobro hlajenje samega ohišje in posredno LED svetlobnih virov.
Optika: cestna
Zaščitno steklo kaljeno, debeline 4 mm, izdelano iz visoko prosojnega materijala, odporno na toplotne udare in mehanske obremenitve skladno z UNI EN 12150-1:2001. 
Svetilka je prestala testa:
 - 2.000 ur v slani megli skladno s standardom ASTM B 117 in
 - 2.000 izpostavljenosti UV CON skladno s standardom ASTM G 154
Oprema: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- ločilnik napajanja v razredu II omogoča varnostni izklop svetilke ob odprtju pokrova
 - prenapetostna zaščita po standardu EN 5147 razred 2 omogoča zaščito LED modula in napajalnika</t>
    </r>
  </si>
  <si>
    <r>
      <t>Predstikalna naprava: 
- polprevodniška z možnostjo redukcije svetlobnega toka / moči
- faktor moči ≥ 0,92
LED svetlobni vir:
 - z življenjsko dobo L80/B10@≥ 100.000 h
 - McAdam &lt; 3,
 - efektivni svetlobni tok ≥ 2.593 lm ± 10 %
 - temperatura barve svetlobe 3.000 K
 - barvni indeks CRI ≥ 70
Ostalo:
- Priključna moč ≤  20,9W
- Stopnja zaščite ≥ IP66
- Mehanska trdnost ≥ IK09</t>
    </r>
    <r>
      <rPr>
        <i/>
        <sz val="10"/>
        <rFont val="Arial"/>
        <family val="2"/>
      </rPr>
      <t xml:space="preserve">
- Razred izolacije: II
</t>
    </r>
    <r>
      <rPr>
        <sz val="10"/>
        <rFont val="Arial"/>
        <family val="2"/>
      </rPr>
      <t>kot npr.: Disano 3291 8 LED 3000 K 19 W CLD CELL</t>
    </r>
  </si>
  <si>
    <t xml:space="preserve">Vroče cinkan steber JR, h=8 m od tal, s privarjeno prirobnico za montažo na izveden betonski temelj  s sidrnimi vijaki, prilagojen za direktno montažo svetilke, z izrezom za priklop kablov, opremljen s priključno sponko za pritrditev ozemljitve z vijačenjem, priključno ploščo PMV in kompletnim ožičenjem ter postavljen na temelj in povezan na valjanec. Kandelaber mora ustrezati standardu SIST EN 40-5 in tretji vetrovni coni. Kot npr. C16/P Pali Campion, komplet s temeljno ploščo in sidri.  </t>
  </si>
  <si>
    <t>Odvodniki prenapetosti, ustreza tipu PHZ I V3+1/275/12,5 (Hermi) nameščeni v  ustrezno dozo IP 65 v JR kabelski jašek na koncu JR voda.</t>
  </si>
  <si>
    <t>Nadzor predstavnika upravljalca JR (KSD d.o.o. Ajdovščina).</t>
  </si>
  <si>
    <t>Razna manjša gradbena dela, ki se izvajajo v režiji. Obračun po dejanskih količinah evidentiranih v gradbenem dnevniku in potrjenih s strani nadzornega inženirja.</t>
  </si>
  <si>
    <t>KV delavec</t>
  </si>
  <si>
    <t>rovokopač, bager do 20t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</si>
</sst>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_S_I_T"/>
    <numFmt numFmtId="175" formatCode="#,##0\ &quot;SIT&quot;"/>
    <numFmt numFmtId="176" formatCode="#,##0.0\ _S_I_T"/>
    <numFmt numFmtId="177" formatCode="#,##0.00\ _S_I_T"/>
    <numFmt numFmtId="178" formatCode="0.0E+00"/>
    <numFmt numFmtId="179" formatCode="dd/mm/yyyy"/>
    <numFmt numFmtId="180" formatCode="0000"/>
    <numFmt numFmtId="181" formatCode="0E+00"/>
    <numFmt numFmtId="182" formatCode="0.000"/>
    <numFmt numFmtId="183" formatCode="#,##0.00\ &quot;€&quot;"/>
    <numFmt numFmtId="184" formatCode="#,##0.0"/>
    <numFmt numFmtId="185" formatCode="000"/>
    <numFmt numFmtId="186" formatCode="dd/mm/yyyy;@"/>
    <numFmt numFmtId="187" formatCode="#,##0.00\ [$€-1];[Red]\-#,##0.00\ [$€-1]"/>
    <numFmt numFmtId="188" formatCode="#,##0.0\ &quot;€&quot;"/>
    <numFmt numFmtId="189" formatCode="[$-424]d\.\ mmmm\ yyyy"/>
    <numFmt numFmtId="190" formatCode="#,##0.00&quot; €&quot;"/>
    <numFmt numFmtId="191" formatCode="#,##0.00_ ;\-#,##0.00\ "/>
    <numFmt numFmtId="192" formatCode="0\ %"/>
    <numFmt numFmtId="193" formatCode="_-* #,##0.00&quot; SIT&quot;_-;\-* #,##0.00&quot; SIT&quot;_-;_-* \-??&quot; SIT&quot;_-;_-@_-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Arial Narrow"/>
      <family val="2"/>
    </font>
    <font>
      <sz val="12"/>
      <name val="Courier"/>
      <family val="3"/>
    </font>
    <font>
      <sz val="10"/>
      <name val="Times New Roman CE"/>
      <family val="0"/>
    </font>
    <font>
      <b/>
      <sz val="10"/>
      <name val="Arial CE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sz val="10"/>
      <name val="Myriad Pro"/>
      <family val="0"/>
    </font>
    <font>
      <sz val="10"/>
      <name val="Myriad Pro"/>
      <family val="0"/>
    </font>
    <font>
      <b/>
      <sz val="10"/>
      <name val="Myriad Pro"/>
      <family val="0"/>
    </font>
    <font>
      <sz val="10"/>
      <color indexed="10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Century Gothic CE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thin"/>
    </border>
  </borders>
  <cellStyleXfs count="87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7" fillId="22" borderId="0" applyNumberFormat="0" applyBorder="0" applyAlignment="0" applyProtection="0"/>
    <xf numFmtId="173" fontId="5" fillId="0" borderId="0">
      <alignment/>
      <protection/>
    </xf>
    <xf numFmtId="0" fontId="6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ill="0" applyBorder="0" applyAlignment="0" applyProtection="0"/>
    <xf numFmtId="0" fontId="0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416">
    <xf numFmtId="49" fontId="0" fillId="0" borderId="0" xfId="0" applyAlignment="1">
      <alignment/>
    </xf>
    <xf numFmtId="1" fontId="9" fillId="0" borderId="0" xfId="0" applyNumberFormat="1" applyFont="1" applyAlignment="1">
      <alignment horizontal="right" vertical="top"/>
    </xf>
    <xf numFmtId="49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49" fontId="3" fillId="0" borderId="0" xfId="0" applyFont="1" applyFill="1" applyAlignment="1">
      <alignment horizontal="right" vertical="top"/>
    </xf>
    <xf numFmtId="49" fontId="3" fillId="0" borderId="0" xfId="0" applyFont="1" applyAlignment="1">
      <alignment horizontal="right" vertical="top"/>
    </xf>
    <xf numFmtId="49" fontId="3" fillId="0" borderId="0" xfId="0" applyFont="1" applyAlignment="1">
      <alignment horizontal="justify" vertical="top"/>
    </xf>
    <xf numFmtId="49" fontId="9" fillId="0" borderId="0" xfId="0" applyFont="1" applyAlignment="1">
      <alignment horizontal="justify" vertical="top"/>
    </xf>
    <xf numFmtId="49" fontId="3" fillId="0" borderId="0" xfId="0" applyFont="1" applyBorder="1" applyAlignment="1">
      <alignment horizontal="center" vertical="top"/>
    </xf>
    <xf numFmtId="49" fontId="3" fillId="0" borderId="0" xfId="0" applyFont="1" applyAlignment="1">
      <alignment horizontal="justify" vertical="top" wrapText="1"/>
    </xf>
    <xf numFmtId="49" fontId="9" fillId="0" borderId="0" xfId="0" applyFont="1" applyAlignment="1">
      <alignment horizontal="right" vertical="top"/>
    </xf>
    <xf numFmtId="49" fontId="3" fillId="0" borderId="0" xfId="0" applyFont="1" applyBorder="1" applyAlignment="1">
      <alignment horizontal="right" vertical="top"/>
    </xf>
    <xf numFmtId="49" fontId="3" fillId="0" borderId="0" xfId="0" applyFont="1" applyFill="1" applyBorder="1" applyAlignment="1">
      <alignment horizontal="right" vertical="top"/>
    </xf>
    <xf numFmtId="49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Fill="1" applyAlignment="1">
      <alignment horizontal="right" vertical="top"/>
    </xf>
    <xf numFmtId="49" fontId="3" fillId="0" borderId="0" xfId="0" applyFont="1" applyAlignment="1">
      <alignment horizontal="left" vertical="top" wrapText="1"/>
    </xf>
    <xf numFmtId="49" fontId="9" fillId="0" borderId="0" xfId="0" applyFont="1" applyAlignment="1">
      <alignment horizontal="left" vertical="top" wrapText="1"/>
    </xf>
    <xf numFmtId="49" fontId="3" fillId="0" borderId="0" xfId="0" applyFont="1" applyFill="1" applyAlignment="1">
      <alignment horizontal="left" vertical="top" wrapText="1"/>
    </xf>
    <xf numFmtId="49" fontId="0" fillId="0" borderId="0" xfId="0" applyAlignment="1">
      <alignment horizontal="left" vertical="top" wrapText="1"/>
    </xf>
    <xf numFmtId="49" fontId="3" fillId="0" borderId="0" xfId="0" applyFont="1" applyFill="1" applyBorder="1" applyAlignment="1">
      <alignment horizontal="left" vertical="top" wrapText="1"/>
    </xf>
    <xf numFmtId="49" fontId="3" fillId="0" borderId="0" xfId="0" applyFont="1" applyBorder="1" applyAlignment="1">
      <alignment horizontal="left" vertical="top" wrapText="1"/>
    </xf>
    <xf numFmtId="190" fontId="3" fillId="0" borderId="0" xfId="0" applyNumberFormat="1" applyFont="1" applyFill="1" applyBorder="1" applyAlignment="1">
      <alignment horizontal="right" vertical="top"/>
    </xf>
    <xf numFmtId="49" fontId="0" fillId="0" borderId="0" xfId="0" applyAlignment="1">
      <alignment vertical="top"/>
    </xf>
    <xf numFmtId="49" fontId="3" fillId="0" borderId="0" xfId="0" applyFont="1" applyAlignment="1">
      <alignment vertical="top"/>
    </xf>
    <xf numFmtId="49" fontId="10" fillId="0" borderId="0" xfId="0" applyFont="1" applyAlignment="1">
      <alignment horizontal="right" vertical="top"/>
    </xf>
    <xf numFmtId="190" fontId="10" fillId="0" borderId="0" xfId="0" applyNumberFormat="1" applyFont="1" applyFill="1" applyBorder="1" applyAlignment="1">
      <alignment horizontal="right" vertical="top"/>
    </xf>
    <xf numFmtId="191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63" applyNumberFormat="1" applyFont="1" applyFill="1" applyBorder="1" applyAlignment="1" applyProtection="1">
      <alignment horizontal="right" vertical="top"/>
      <protection/>
    </xf>
    <xf numFmtId="49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horizontal="right" vertical="top"/>
    </xf>
    <xf numFmtId="49" fontId="3" fillId="0" borderId="0" xfId="0" applyFont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4" fontId="0" fillId="0" borderId="0" xfId="78" applyNumberFormat="1" applyFont="1" applyFill="1" applyBorder="1" applyAlignment="1" applyProtection="1">
      <alignment horizontal="right" vertical="top" wrapText="1"/>
      <protection/>
    </xf>
    <xf numFmtId="49" fontId="3" fillId="0" borderId="0" xfId="0" applyFont="1" applyFill="1" applyBorder="1" applyAlignment="1">
      <alignment vertical="top"/>
    </xf>
    <xf numFmtId="0" fontId="3" fillId="0" borderId="0" xfId="54" applyFont="1" applyAlignment="1">
      <alignment horizontal="justify" vertical="top" wrapText="1"/>
      <protection/>
    </xf>
    <xf numFmtId="0" fontId="0" fillId="0" borderId="0" xfId="54" applyFont="1">
      <alignment/>
      <protection/>
    </xf>
    <xf numFmtId="0" fontId="3" fillId="0" borderId="0" xfId="54" applyFont="1" applyAlignment="1">
      <alignment horizontal="justify" vertical="top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0" applyNumberFormat="1" applyFont="1" applyAlignment="1">
      <alignment horizontal="center" vertical="top"/>
    </xf>
    <xf numFmtId="0" fontId="3" fillId="0" borderId="0" xfId="54" applyFont="1" applyAlignment="1">
      <alignment horizontal="center" vertical="top"/>
      <protection/>
    </xf>
    <xf numFmtId="0" fontId="3" fillId="0" borderId="0" xfId="54" applyNumberFormat="1" applyFont="1" applyAlignment="1">
      <alignment horizontal="center" vertical="top"/>
      <protection/>
    </xf>
    <xf numFmtId="0" fontId="3" fillId="0" borderId="0" xfId="54" applyFont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top"/>
      <protection/>
    </xf>
    <xf numFmtId="0" fontId="3" fillId="0" borderId="0" xfId="54" applyNumberFormat="1" applyFont="1" applyFill="1" applyBorder="1" applyAlignment="1">
      <alignment horizontal="center" vertical="top"/>
      <protection/>
    </xf>
    <xf numFmtId="0" fontId="3" fillId="0" borderId="0" xfId="54" applyNumberFormat="1" applyFont="1" applyBorder="1" applyAlignment="1">
      <alignment horizontal="center" vertical="top"/>
      <protection/>
    </xf>
    <xf numFmtId="9" fontId="3" fillId="0" borderId="0" xfId="54" applyNumberFormat="1" applyFont="1" applyFill="1" applyBorder="1" applyAlignment="1">
      <alignment horizontal="center" vertical="top"/>
      <protection/>
    </xf>
    <xf numFmtId="9" fontId="3" fillId="0" borderId="0" xfId="63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41" applyFont="1" applyFill="1" applyBorder="1" applyAlignment="1">
      <alignment horizontal="justify" vertical="top" wrapText="1"/>
      <protection/>
    </xf>
    <xf numFmtId="0" fontId="3" fillId="0" borderId="0" xfId="41" applyFont="1" applyAlignment="1">
      <alignment horizontal="justify" vertical="top" wrapText="1"/>
      <protection/>
    </xf>
    <xf numFmtId="0" fontId="3" fillId="0" borderId="0" xfId="41" applyFont="1" applyAlignment="1">
      <alignment horizontal="center" vertical="top"/>
      <protection/>
    </xf>
    <xf numFmtId="0" fontId="3" fillId="0" borderId="0" xfId="41" applyNumberFormat="1" applyFont="1" applyFill="1" applyBorder="1" applyAlignment="1">
      <alignment horizontal="center" vertical="top"/>
      <protection/>
    </xf>
    <xf numFmtId="0" fontId="3" fillId="0" borderId="0" xfId="41" applyFont="1" applyFill="1" applyBorder="1" applyAlignment="1">
      <alignment horizontal="center" vertical="top"/>
      <protection/>
    </xf>
    <xf numFmtId="9" fontId="3" fillId="0" borderId="0" xfId="41" applyNumberFormat="1" applyFont="1" applyFill="1" applyBorder="1" applyAlignment="1">
      <alignment horizontal="center" vertical="top"/>
      <protection/>
    </xf>
    <xf numFmtId="0" fontId="3" fillId="0" borderId="0" xfId="43" applyFont="1" applyAlignment="1">
      <alignment horizontal="justify" vertical="top"/>
      <protection/>
    </xf>
    <xf numFmtId="0" fontId="3" fillId="0" borderId="0" xfId="43" applyFont="1" applyAlignment="1">
      <alignment horizontal="justify" vertical="top" wrapText="1"/>
      <protection/>
    </xf>
    <xf numFmtId="0" fontId="3" fillId="0" borderId="0" xfId="43" applyFont="1" applyAlignment="1">
      <alignment horizontal="center" vertical="top"/>
      <protection/>
    </xf>
    <xf numFmtId="183" fontId="3" fillId="0" borderId="0" xfId="43" applyNumberFormat="1" applyFont="1" applyAlignment="1">
      <alignment horizontal="center" vertical="top"/>
      <protection/>
    </xf>
    <xf numFmtId="0" fontId="3" fillId="0" borderId="0" xfId="43" applyNumberFormat="1" applyFont="1" applyAlignment="1">
      <alignment horizontal="center" vertical="top"/>
      <protection/>
    </xf>
    <xf numFmtId="0" fontId="3" fillId="0" borderId="0" xfId="43" applyFont="1" applyAlignment="1">
      <alignment horizontal="center" vertical="top"/>
      <protection/>
    </xf>
    <xf numFmtId="2" fontId="3" fillId="0" borderId="0" xfId="0" applyNumberFormat="1" applyFont="1" applyFill="1" applyBorder="1" applyAlignment="1">
      <alignment vertical="top"/>
    </xf>
    <xf numFmtId="49" fontId="9" fillId="0" borderId="10" xfId="0" applyFont="1" applyBorder="1" applyAlignment="1">
      <alignment horizontal="right" vertical="top"/>
    </xf>
    <xf numFmtId="0" fontId="3" fillId="0" borderId="11" xfId="41" applyFont="1" applyBorder="1" applyAlignment="1">
      <alignment horizontal="center" vertical="top"/>
      <protection/>
    </xf>
    <xf numFmtId="9" fontId="3" fillId="0" borderId="11" xfId="63" applyFont="1" applyBorder="1" applyAlignment="1">
      <alignment horizontal="center" vertical="top"/>
    </xf>
    <xf numFmtId="4" fontId="3" fillId="0" borderId="11" xfId="63" applyNumberFormat="1" applyFont="1" applyFill="1" applyBorder="1" applyAlignment="1" applyProtection="1">
      <alignment horizontal="right" vertical="top"/>
      <protection/>
    </xf>
    <xf numFmtId="49" fontId="3" fillId="0" borderId="10" xfId="0" applyFont="1" applyFill="1" applyBorder="1" applyAlignment="1">
      <alignment horizontal="right" vertical="top"/>
    </xf>
    <xf numFmtId="49" fontId="9" fillId="0" borderId="11" xfId="0" applyFont="1" applyFill="1" applyBorder="1" applyAlignment="1">
      <alignment horizontal="left" vertical="top" wrapText="1"/>
    </xf>
    <xf numFmtId="49" fontId="3" fillId="0" borderId="11" xfId="0" applyFont="1" applyFill="1" applyBorder="1" applyAlignment="1">
      <alignment horizontal="center" vertical="top"/>
    </xf>
    <xf numFmtId="49" fontId="3" fillId="0" borderId="11" xfId="0" applyFont="1" applyFill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right" vertical="top"/>
    </xf>
    <xf numFmtId="49" fontId="3" fillId="0" borderId="10" xfId="0" applyFont="1" applyBorder="1" applyAlignment="1">
      <alignment horizontal="right" vertical="top"/>
    </xf>
    <xf numFmtId="49" fontId="9" fillId="0" borderId="11" xfId="0" applyFont="1" applyBorder="1" applyAlignment="1">
      <alignment horizontal="left" vertical="top" wrapText="1"/>
    </xf>
    <xf numFmtId="191" fontId="9" fillId="0" borderId="12" xfId="0" applyNumberFormat="1" applyFont="1" applyFill="1" applyBorder="1" applyAlignment="1">
      <alignment horizontal="right" vertical="top"/>
    </xf>
    <xf numFmtId="49" fontId="9" fillId="0" borderId="11" xfId="0" applyFont="1" applyFill="1" applyBorder="1" applyAlignment="1">
      <alignment horizontal="justify" vertical="top"/>
    </xf>
    <xf numFmtId="49" fontId="9" fillId="0" borderId="11" xfId="0" applyFont="1" applyFill="1" applyBorder="1" applyAlignment="1">
      <alignment horizontal="center" vertical="top"/>
    </xf>
    <xf numFmtId="0" fontId="9" fillId="0" borderId="11" xfId="42" applyFont="1" applyFill="1" applyBorder="1" applyAlignment="1">
      <alignment horizontal="justify" vertical="top"/>
      <protection/>
    </xf>
    <xf numFmtId="4" fontId="7" fillId="0" borderId="12" xfId="78" applyNumberFormat="1" applyFont="1" applyFill="1" applyBorder="1" applyAlignment="1" applyProtection="1">
      <alignment horizontal="right" vertical="top" wrapText="1"/>
      <protection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center"/>
    </xf>
    <xf numFmtId="49" fontId="19" fillId="0" borderId="0" xfId="0" applyFont="1" applyAlignment="1">
      <alignment/>
    </xf>
    <xf numFmtId="4" fontId="19" fillId="0" borderId="13" xfId="0" applyNumberFormat="1" applyFont="1" applyBorder="1" applyAlignment="1">
      <alignment horizontal="center"/>
    </xf>
    <xf numFmtId="49" fontId="19" fillId="0" borderId="0" xfId="0" applyFont="1" applyAlignment="1">
      <alignment horizontal="right"/>
    </xf>
    <xf numFmtId="49" fontId="19" fillId="0" borderId="13" xfId="0" applyFont="1" applyBorder="1" applyAlignment="1">
      <alignment horizontal="right"/>
    </xf>
    <xf numFmtId="49" fontId="7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horizontal="right"/>
    </xf>
    <xf numFmtId="49" fontId="19" fillId="0" borderId="14" xfId="0" applyNumberFormat="1" applyFont="1" applyFill="1" applyBorder="1" applyAlignment="1">
      <alignment horizontal="right"/>
    </xf>
    <xf numFmtId="4" fontId="19" fillId="0" borderId="14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49" fontId="3" fillId="0" borderId="0" xfId="0" applyFont="1" applyAlignment="1">
      <alignment/>
    </xf>
    <xf numFmtId="49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" fontId="3" fillId="0" borderId="15" xfId="0" applyNumberFormat="1" applyFont="1" applyBorder="1" applyAlignment="1">
      <alignment horizontal="center" vertical="top"/>
    </xf>
    <xf numFmtId="49" fontId="3" fillId="0" borderId="16" xfId="0" applyFont="1" applyBorder="1" applyAlignment="1">
      <alignment wrapText="1"/>
    </xf>
    <xf numFmtId="4" fontId="3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center" vertical="top"/>
    </xf>
    <xf numFmtId="49" fontId="3" fillId="0" borderId="11" xfId="0" applyFont="1" applyBorder="1" applyAlignment="1">
      <alignment wrapText="1"/>
    </xf>
    <xf numFmtId="49" fontId="3" fillId="0" borderId="11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vertical="top"/>
    </xf>
    <xf numFmtId="49" fontId="3" fillId="0" borderId="21" xfId="0" applyFont="1" applyBorder="1" applyAlignment="1">
      <alignment wrapText="1"/>
    </xf>
    <xf numFmtId="49" fontId="9" fillId="0" borderId="0" xfId="0" applyFont="1" applyFill="1" applyAlignment="1">
      <alignment horizontal="right" vertical="top"/>
    </xf>
    <xf numFmtId="49" fontId="9" fillId="0" borderId="0" xfId="0" applyNumberFormat="1" applyFont="1" applyFill="1" applyAlignment="1">
      <alignment wrapText="1"/>
    </xf>
    <xf numFmtId="49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wrapText="1"/>
    </xf>
    <xf numFmtId="49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" fontId="6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66" fillId="0" borderId="0" xfId="0" applyNumberFormat="1" applyFont="1" applyAlignment="1">
      <alignment/>
    </xf>
    <xf numFmtId="49" fontId="3" fillId="0" borderId="0" xfId="0" applyFont="1" applyAlignment="1">
      <alignment vertical="top" wrapText="1"/>
    </xf>
    <xf numFmtId="49" fontId="3" fillId="0" borderId="0" xfId="0" applyNumberFormat="1" applyFont="1" applyFill="1" applyAlignment="1">
      <alignment wrapText="1"/>
    </xf>
    <xf numFmtId="4" fontId="3" fillId="0" borderId="0" xfId="52" applyNumberFormat="1" applyFont="1">
      <alignment/>
      <protection/>
    </xf>
    <xf numFmtId="4" fontId="3" fillId="0" borderId="0" xfId="0" applyNumberFormat="1" applyFont="1" applyFill="1" applyAlignment="1">
      <alignment horizontal="right"/>
    </xf>
    <xf numFmtId="1" fontId="3" fillId="0" borderId="0" xfId="0" applyNumberFormat="1" applyFont="1" applyBorder="1" applyAlignment="1">
      <alignment vertical="top"/>
    </xf>
    <xf numFmtId="49" fontId="3" fillId="0" borderId="0" xfId="0" applyFont="1" applyBorder="1" applyAlignment="1">
      <alignment wrapText="1"/>
    </xf>
    <xf numFmtId="49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9" fontId="3" fillId="0" borderId="0" xfId="0" applyFont="1" applyBorder="1" applyAlignment="1">
      <alignment horizontal="right"/>
    </xf>
    <xf numFmtId="49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top"/>
    </xf>
    <xf numFmtId="4" fontId="66" fillId="0" borderId="0" xfId="0" applyNumberFormat="1" applyFont="1" applyAlignment="1">
      <alignment horizontal="right"/>
    </xf>
    <xf numFmtId="49" fontId="9" fillId="0" borderId="0" xfId="0" applyFont="1" applyBorder="1" applyAlignment="1">
      <alignment wrapText="1"/>
    </xf>
    <xf numFmtId="49" fontId="3" fillId="0" borderId="0" xfId="0" applyFont="1" applyBorder="1" applyAlignment="1">
      <alignment/>
    </xf>
    <xf numFmtId="49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1" fontId="3" fillId="0" borderId="15" xfId="0" applyNumberFormat="1" applyFont="1" applyBorder="1" applyAlignment="1">
      <alignment vertical="top"/>
    </xf>
    <xf numFmtId="1" fontId="3" fillId="0" borderId="18" xfId="0" applyNumberFormat="1" applyFont="1" applyBorder="1" applyAlignment="1">
      <alignment vertical="top"/>
    </xf>
    <xf numFmtId="1" fontId="3" fillId="0" borderId="22" xfId="0" applyNumberFormat="1" applyFont="1" applyBorder="1" applyAlignment="1">
      <alignment vertical="top"/>
    </xf>
    <xf numFmtId="49" fontId="3" fillId="0" borderId="23" xfId="0" applyFont="1" applyFill="1" applyBorder="1" applyAlignment="1">
      <alignment wrapText="1"/>
    </xf>
    <xf numFmtId="4" fontId="3" fillId="0" borderId="24" xfId="0" applyNumberFormat="1" applyFont="1" applyBorder="1" applyAlignment="1">
      <alignment horizontal="right"/>
    </xf>
    <xf numFmtId="49" fontId="9" fillId="0" borderId="10" xfId="0" applyFont="1" applyBorder="1" applyAlignment="1">
      <alignment wrapText="1"/>
    </xf>
    <xf numFmtId="49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9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0" fontId="67" fillId="0" borderId="0" xfId="45" applyFont="1" applyAlignment="1">
      <alignment horizontal="left" vertical="top" wrapText="1"/>
      <protection/>
    </xf>
    <xf numFmtId="49" fontId="3" fillId="0" borderId="0" xfId="0" applyNumberFormat="1" applyFont="1" applyBorder="1" applyAlignment="1">
      <alignment wrapText="1"/>
    </xf>
    <xf numFmtId="4" fontId="9" fillId="0" borderId="25" xfId="0" applyNumberFormat="1" applyFont="1" applyBorder="1" applyAlignment="1">
      <alignment horizontal="right"/>
    </xf>
    <xf numFmtId="4" fontId="66" fillId="0" borderId="0" xfId="0" applyNumberFormat="1" applyFont="1" applyBorder="1" applyAlignment="1">
      <alignment horizontal="right"/>
    </xf>
    <xf numFmtId="4" fontId="66" fillId="0" borderId="0" xfId="0" applyNumberFormat="1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wrapText="1"/>
    </xf>
    <xf numFmtId="4" fontId="3" fillId="0" borderId="17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4" fontId="3" fillId="0" borderId="24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2" fontId="3" fillId="0" borderId="0" xfId="0" applyNumberFormat="1" applyFont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/>
    </xf>
    <xf numFmtId="49" fontId="3" fillId="0" borderId="11" xfId="0" applyFont="1" applyBorder="1" applyAlignment="1">
      <alignment horizontal="center" vertical="top"/>
    </xf>
    <xf numFmtId="49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right" vertical="top" wrapText="1"/>
    </xf>
    <xf numFmtId="49" fontId="3" fillId="33" borderId="0" xfId="0" applyFont="1" applyFill="1" applyAlignment="1">
      <alignment/>
    </xf>
    <xf numFmtId="49" fontId="0" fillId="0" borderId="0" xfId="0" applyAlignment="1">
      <alignment horizontal="right" vertical="top"/>
    </xf>
    <xf numFmtId="49" fontId="9" fillId="0" borderId="0" xfId="0" applyFont="1" applyFill="1" applyBorder="1" applyAlignment="1">
      <alignment horizontal="justify" vertical="top"/>
    </xf>
    <xf numFmtId="49" fontId="9" fillId="0" borderId="0" xfId="0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right" vertical="top"/>
    </xf>
    <xf numFmtId="49" fontId="9" fillId="0" borderId="0" xfId="0" applyFont="1" applyFill="1" applyAlignment="1">
      <alignment horizontal="left" vertical="top" wrapText="1"/>
    </xf>
    <xf numFmtId="49" fontId="10" fillId="0" borderId="0" xfId="0" applyFont="1" applyFill="1" applyAlignment="1">
      <alignment horizontal="left" vertical="top" wrapText="1"/>
    </xf>
    <xf numFmtId="49" fontId="3" fillId="0" borderId="0" xfId="0" applyFont="1" applyFill="1" applyAlignment="1">
      <alignment horizontal="center" vertical="top" wrapText="1"/>
    </xf>
    <xf numFmtId="49" fontId="10" fillId="0" borderId="0" xfId="0" applyFont="1" applyFill="1" applyAlignment="1">
      <alignment horizontal="center" vertical="top" wrapText="1"/>
    </xf>
    <xf numFmtId="49" fontId="3" fillId="0" borderId="0" xfId="0" applyFont="1" applyFill="1" applyBorder="1" applyAlignment="1">
      <alignment horizontal="center" vertical="top" wrapText="1"/>
    </xf>
    <xf numFmtId="49" fontId="9" fillId="0" borderId="11" xfId="0" applyFont="1" applyBorder="1" applyAlignment="1">
      <alignment horizontal="center" vertical="top" wrapText="1"/>
    </xf>
    <xf numFmtId="0" fontId="0" fillId="0" borderId="0" xfId="54" applyFont="1" applyAlignment="1">
      <alignment horizontal="center" vertical="top"/>
      <protection/>
    </xf>
    <xf numFmtId="49" fontId="3" fillId="0" borderId="0" xfId="0" applyFont="1" applyFill="1" applyBorder="1" applyAlignment="1">
      <alignment horizontal="center" vertical="top"/>
    </xf>
    <xf numFmtId="49" fontId="0" fillId="0" borderId="0" xfId="0" applyAlignment="1">
      <alignment horizontal="center" vertical="top"/>
    </xf>
    <xf numFmtId="0" fontId="0" fillId="0" borderId="0" xfId="43" applyFont="1" applyAlignment="1">
      <alignment horizontal="center" vertical="top"/>
      <protection/>
    </xf>
    <xf numFmtId="49" fontId="19" fillId="0" borderId="26" xfId="0" applyFont="1" applyBorder="1" applyAlignment="1">
      <alignment horizontal="right"/>
    </xf>
    <xf numFmtId="4" fontId="19" fillId="0" borderId="26" xfId="0" applyNumberFormat="1" applyFont="1" applyBorder="1" applyAlignment="1">
      <alignment horizontal="center"/>
    </xf>
    <xf numFmtId="49" fontId="10" fillId="0" borderId="0" xfId="0" applyFont="1" applyAlignment="1">
      <alignment horizontal="right" vertical="top" wrapText="1"/>
    </xf>
    <xf numFmtId="0" fontId="19" fillId="0" borderId="0" xfId="0" applyNumberFormat="1" applyFont="1" applyAlignment="1">
      <alignment horizontal="right"/>
    </xf>
    <xf numFmtId="49" fontId="9" fillId="0" borderId="0" xfId="0" applyFont="1" applyAlignment="1">
      <alignment horizontal="justify" vertical="top" wrapText="1"/>
    </xf>
    <xf numFmtId="0" fontId="21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center" vertical="center" wrapText="1"/>
    </xf>
    <xf numFmtId="49" fontId="19" fillId="0" borderId="13" xfId="0" applyFont="1" applyBorder="1" applyAlignment="1">
      <alignment horizontal="center"/>
    </xf>
    <xf numFmtId="49" fontId="3" fillId="0" borderId="11" xfId="0" applyFont="1" applyBorder="1" applyAlignment="1">
      <alignment horizontal="center"/>
    </xf>
    <xf numFmtId="49" fontId="3" fillId="0" borderId="21" xfId="0" applyFont="1" applyBorder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NumberFormat="1" applyFont="1" applyAlignment="1">
      <alignment horizontal="center" wrapText="1"/>
    </xf>
    <xf numFmtId="49" fontId="9" fillId="0" borderId="0" xfId="0" applyFont="1" applyAlignment="1">
      <alignment horizontal="center" wrapText="1"/>
    </xf>
    <xf numFmtId="1" fontId="3" fillId="0" borderId="27" xfId="0" applyNumberFormat="1" applyFont="1" applyBorder="1" applyAlignment="1">
      <alignment horizontal="center" vertical="top"/>
    </xf>
    <xf numFmtId="49" fontId="3" fillId="0" borderId="28" xfId="0" applyFont="1" applyBorder="1" applyAlignment="1">
      <alignment horizontal="center"/>
    </xf>
    <xf numFmtId="49" fontId="3" fillId="0" borderId="29" xfId="0" applyFont="1" applyBorder="1" applyAlignment="1">
      <alignment horizontal="center"/>
    </xf>
    <xf numFmtId="49" fontId="3" fillId="0" borderId="11" xfId="0" applyFont="1" applyBorder="1" applyAlignment="1">
      <alignment wrapText="1"/>
    </xf>
    <xf numFmtId="49" fontId="0" fillId="0" borderId="11" xfId="0" applyBorder="1" applyAlignment="1">
      <alignment/>
    </xf>
    <xf numFmtId="49" fontId="9" fillId="0" borderId="0" xfId="0" applyFont="1" applyAlignment="1">
      <alignment wrapText="1"/>
    </xf>
    <xf numFmtId="49" fontId="0" fillId="0" borderId="0" xfId="0" applyAlignment="1">
      <alignment/>
    </xf>
    <xf numFmtId="49" fontId="9" fillId="0" borderId="10" xfId="0" applyFont="1" applyBorder="1" applyAlignment="1">
      <alignment wrapText="1"/>
    </xf>
    <xf numFmtId="0" fontId="9" fillId="0" borderId="0" xfId="0" applyNumberFormat="1" applyFont="1" applyBorder="1" applyAlignment="1">
      <alignment horizontal="justify" vertical="top"/>
    </xf>
    <xf numFmtId="49" fontId="3" fillId="0" borderId="0" xfId="0" applyFont="1" applyBorder="1" applyAlignment="1">
      <alignment horizontal="center" vertical="top"/>
    </xf>
    <xf numFmtId="49" fontId="17" fillId="0" borderId="0" xfId="0" applyFont="1" applyAlignment="1">
      <alignment horizontal="center" vertical="center" wrapText="1"/>
    </xf>
    <xf numFmtId="49" fontId="18" fillId="0" borderId="0" xfId="0" applyFont="1" applyAlignment="1">
      <alignment horizontal="center" vertical="center" wrapText="1"/>
    </xf>
    <xf numFmtId="49" fontId="19" fillId="0" borderId="14" xfId="0" applyFont="1" applyBorder="1" applyAlignment="1">
      <alignment horizontal="right"/>
    </xf>
    <xf numFmtId="49" fontId="20" fillId="0" borderId="0" xfId="0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 wrapText="1"/>
    </xf>
    <xf numFmtId="49" fontId="0" fillId="0" borderId="0" xfId="0" applyAlignment="1">
      <alignment/>
    </xf>
    <xf numFmtId="49" fontId="9" fillId="0" borderId="0" xfId="0" applyFont="1" applyAlignment="1">
      <alignment horizontal="center" vertical="top" wrapText="1"/>
    </xf>
    <xf numFmtId="49" fontId="9" fillId="0" borderId="0" xfId="0" applyFont="1" applyAlignment="1">
      <alignment horizontal="center" vertical="top" wrapText="1"/>
    </xf>
    <xf numFmtId="49" fontId="9" fillId="0" borderId="0" xfId="0" applyFont="1" applyAlignment="1">
      <alignment vertical="top" wrapText="1"/>
    </xf>
    <xf numFmtId="4" fontId="9" fillId="0" borderId="0" xfId="0" applyNumberFormat="1" applyFont="1" applyAlignment="1">
      <alignment vertical="top"/>
    </xf>
    <xf numFmtId="49" fontId="9" fillId="0" borderId="0" xfId="0" applyFont="1" applyAlignment="1">
      <alignment horizontal="right" vertical="top" wrapText="1"/>
    </xf>
    <xf numFmtId="49" fontId="9" fillId="0" borderId="30" xfId="0" applyFont="1" applyBorder="1" applyAlignment="1">
      <alignment horizontal="right" vertical="top" wrapText="1"/>
    </xf>
    <xf numFmtId="49" fontId="9" fillId="0" borderId="30" xfId="0" applyFont="1" applyBorder="1" applyAlignment="1">
      <alignment vertical="top" wrapText="1"/>
    </xf>
    <xf numFmtId="49" fontId="3" fillId="0" borderId="30" xfId="0" applyFont="1" applyBorder="1" applyAlignment="1">
      <alignment horizontal="center"/>
    </xf>
    <xf numFmtId="4" fontId="9" fillId="0" borderId="30" xfId="0" applyNumberFormat="1" applyFont="1" applyBorder="1" applyAlignment="1">
      <alignment horizontal="right" vertical="top"/>
    </xf>
    <xf numFmtId="4" fontId="9" fillId="0" borderId="30" xfId="0" applyNumberFormat="1" applyFont="1" applyBorder="1" applyAlignment="1">
      <alignment vertical="top"/>
    </xf>
    <xf numFmtId="4" fontId="9" fillId="0" borderId="0" xfId="0" applyNumberFormat="1" applyFont="1" applyAlignment="1">
      <alignment horizontal="center"/>
    </xf>
    <xf numFmtId="49" fontId="9" fillId="0" borderId="0" xfId="0" applyFont="1" applyAlignment="1">
      <alignment horizontal="right"/>
    </xf>
    <xf numFmtId="2" fontId="68" fillId="0" borderId="0" xfId="0" applyNumberFormat="1" applyFont="1" applyAlignment="1">
      <alignment/>
    </xf>
    <xf numFmtId="49" fontId="9" fillId="0" borderId="31" xfId="0" applyFont="1" applyBorder="1" applyAlignment="1">
      <alignment vertical="top" wrapText="1"/>
    </xf>
    <xf numFmtId="49" fontId="3" fillId="0" borderId="3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16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9" fontId="0" fillId="0" borderId="0" xfId="0" applyAlignment="1">
      <alignment horizontal="center"/>
    </xf>
    <xf numFmtId="49" fontId="16" fillId="0" borderId="0" xfId="0" applyFont="1" applyAlignment="1">
      <alignment vertical="top" wrapText="1"/>
    </xf>
    <xf numFmtId="49" fontId="0" fillId="0" borderId="0" xfId="0" applyAlignment="1">
      <alignment wrapText="1"/>
    </xf>
    <xf numFmtId="4" fontId="9" fillId="0" borderId="0" xfId="0" applyNumberFormat="1" applyFont="1" applyAlignment="1">
      <alignment/>
    </xf>
    <xf numFmtId="49" fontId="3" fillId="0" borderId="0" xfId="0" applyFont="1" applyAlignment="1">
      <alignment horizontal="right"/>
    </xf>
    <xf numFmtId="49" fontId="20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top"/>
    </xf>
    <xf numFmtId="49" fontId="9" fillId="0" borderId="34" xfId="0" applyFont="1" applyBorder="1" applyAlignment="1">
      <alignment horizontal="center"/>
    </xf>
    <xf numFmtId="1" fontId="9" fillId="0" borderId="32" xfId="0" applyNumberFormat="1" applyFont="1" applyBorder="1" applyAlignment="1">
      <alignment horizontal="right" vertical="top"/>
    </xf>
    <xf numFmtId="49" fontId="9" fillId="0" borderId="32" xfId="0" applyFont="1" applyBorder="1" applyAlignment="1">
      <alignment wrapText="1"/>
    </xf>
    <xf numFmtId="49" fontId="9" fillId="0" borderId="32" xfId="0" applyFont="1" applyBorder="1" applyAlignment="1">
      <alignment horizontal="center"/>
    </xf>
    <xf numFmtId="4" fontId="9" fillId="0" borderId="32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 vertical="top"/>
    </xf>
    <xf numFmtId="49" fontId="9" fillId="0" borderId="13" xfId="0" applyFont="1" applyBorder="1" applyAlignment="1">
      <alignment wrapText="1"/>
    </xf>
    <xf numFmtId="49" fontId="9" fillId="0" borderId="35" xfId="0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1" fontId="9" fillId="0" borderId="36" xfId="0" applyNumberFormat="1" applyFont="1" applyBorder="1" applyAlignment="1">
      <alignment horizontal="right" vertical="top"/>
    </xf>
    <xf numFmtId="49" fontId="9" fillId="0" borderId="36" xfId="0" applyFont="1" applyBorder="1" applyAlignment="1">
      <alignment wrapText="1"/>
    </xf>
    <xf numFmtId="49" fontId="9" fillId="0" borderId="36" xfId="0" applyFont="1" applyBorder="1" applyAlignment="1">
      <alignment horizontal="center"/>
    </xf>
    <xf numFmtId="4" fontId="9" fillId="0" borderId="36" xfId="0" applyNumberFormat="1" applyFont="1" applyBorder="1" applyAlignment="1">
      <alignment horizontal="right"/>
    </xf>
    <xf numFmtId="49" fontId="9" fillId="0" borderId="0" xfId="0" applyFont="1" applyAlignment="1">
      <alignment horizontal="center"/>
    </xf>
    <xf numFmtId="2" fontId="3" fillId="0" borderId="0" xfId="0" applyNumberFormat="1" applyFont="1" applyAlignment="1">
      <alignment horizontal="left" wrapText="1"/>
    </xf>
    <xf numFmtId="49" fontId="9" fillId="0" borderId="31" xfId="0" applyFont="1" applyBorder="1" applyAlignment="1">
      <alignment wrapText="1"/>
    </xf>
    <xf numFmtId="49" fontId="9" fillId="0" borderId="32" xfId="0" applyFont="1" applyBorder="1" applyAlignment="1">
      <alignment horizontal="center"/>
    </xf>
    <xf numFmtId="4" fontId="9" fillId="0" borderId="33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1" fontId="41" fillId="0" borderId="0" xfId="0" applyNumberFormat="1" applyFont="1" applyAlignment="1">
      <alignment horizontal="right" vertical="top"/>
    </xf>
    <xf numFmtId="49" fontId="3" fillId="0" borderId="0" xfId="0" applyFont="1" applyAlignment="1">
      <alignment horizontal="left" vertical="top" wrapText="1" readingOrder="1"/>
    </xf>
    <xf numFmtId="49" fontId="0" fillId="0" borderId="0" xfId="0" applyAlignment="1">
      <alignment horizontal="center" wrapText="1"/>
    </xf>
    <xf numFmtId="4" fontId="3" fillId="0" borderId="0" xfId="48" applyNumberFormat="1" applyFont="1" applyAlignment="1">
      <alignment horizontal="center"/>
      <protection/>
    </xf>
    <xf numFmtId="4" fontId="3" fillId="0" borderId="0" xfId="48" applyNumberFormat="1" applyFont="1" applyAlignment="1" applyProtection="1">
      <alignment horizontal="right"/>
      <protection locked="0"/>
    </xf>
    <xf numFmtId="0" fontId="3" fillId="0" borderId="0" xfId="55" applyFont="1" applyAlignment="1">
      <alignment vertical="top" wrapText="1"/>
      <protection/>
    </xf>
    <xf numFmtId="4" fontId="4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49" fontId="17" fillId="0" borderId="0" xfId="0" applyNumberFormat="1" applyFont="1" applyAlignment="1">
      <alignment horizontal="center" vertical="center" wrapText="1"/>
    </xf>
    <xf numFmtId="49" fontId="0" fillId="0" borderId="0" xfId="0" applyAlignment="1">
      <alignment horizontal="center" vertical="center" wrapText="1"/>
    </xf>
    <xf numFmtId="0" fontId="12" fillId="0" borderId="0" xfId="49" applyFont="1" applyAlignment="1">
      <alignment horizontal="right" vertical="top"/>
      <protection/>
    </xf>
    <xf numFmtId="0" fontId="12" fillId="0" borderId="0" xfId="49" applyFont="1" applyAlignment="1">
      <alignment horizontal="justify" vertical="top"/>
      <protection/>
    </xf>
    <xf numFmtId="0" fontId="12" fillId="0" borderId="0" xfId="49" applyFont="1" applyAlignment="1">
      <alignment horizontal="center"/>
      <protection/>
    </xf>
    <xf numFmtId="2" fontId="12" fillId="0" borderId="0" xfId="49" applyNumberFormat="1" applyFont="1">
      <alignment/>
      <protection/>
    </xf>
    <xf numFmtId="4" fontId="12" fillId="0" borderId="0" xfId="49" applyNumberFormat="1" applyFont="1">
      <alignment/>
      <protection/>
    </xf>
    <xf numFmtId="0" fontId="12" fillId="0" borderId="0" xfId="49" applyFont="1" applyAlignment="1">
      <alignment vertical="top"/>
      <protection/>
    </xf>
    <xf numFmtId="49" fontId="44" fillId="0" borderId="0" xfId="82" applyNumberFormat="1" applyFont="1" applyAlignment="1">
      <alignment horizontal="center" vertical="top"/>
    </xf>
    <xf numFmtId="0" fontId="44" fillId="0" borderId="0" xfId="82" applyNumberFormat="1" applyFont="1" applyAlignment="1">
      <alignment horizontal="center" vertical="top"/>
    </xf>
    <xf numFmtId="183" fontId="12" fillId="0" borderId="0" xfId="49" applyNumberFormat="1" applyFont="1" applyAlignment="1">
      <alignment vertical="top"/>
      <protection/>
    </xf>
    <xf numFmtId="0" fontId="44" fillId="0" borderId="0" xfId="49" applyFont="1" applyAlignment="1">
      <alignment horizontal="justify" vertical="top"/>
      <protection/>
    </xf>
    <xf numFmtId="0" fontId="44" fillId="0" borderId="0" xfId="49" applyFont="1" applyAlignment="1">
      <alignment horizontal="center"/>
      <protection/>
    </xf>
    <xf numFmtId="0" fontId="12" fillId="0" borderId="0" xfId="49" applyFont="1" applyAlignment="1">
      <alignment horizontal="center" vertical="top"/>
      <protection/>
    </xf>
    <xf numFmtId="49" fontId="0" fillId="0" borderId="0" xfId="0" applyAlignment="1">
      <alignment horizontal="center"/>
    </xf>
    <xf numFmtId="183" fontId="12" fillId="0" borderId="0" xfId="49" applyNumberFormat="1" applyFont="1" applyAlignment="1">
      <alignment horizontal="center"/>
      <protection/>
    </xf>
    <xf numFmtId="4" fontId="12" fillId="0" borderId="0" xfId="49" applyNumberFormat="1" applyFont="1" applyAlignment="1">
      <alignment horizontal="right"/>
      <protection/>
    </xf>
    <xf numFmtId="0" fontId="44" fillId="0" borderId="0" xfId="49" applyFont="1" applyAlignment="1">
      <alignment horizontal="right" vertical="top"/>
      <protection/>
    </xf>
    <xf numFmtId="0" fontId="44" fillId="0" borderId="0" xfId="49" applyFont="1" applyAlignment="1">
      <alignment vertical="top"/>
      <protection/>
    </xf>
    <xf numFmtId="0" fontId="12" fillId="0" borderId="0" xfId="49" applyFont="1" applyAlignment="1">
      <alignment vertical="top" wrapText="1"/>
      <protection/>
    </xf>
    <xf numFmtId="0" fontId="12" fillId="0" borderId="29" xfId="49" applyFont="1" applyBorder="1" applyAlignment="1">
      <alignment horizontal="right" vertical="top"/>
      <protection/>
    </xf>
    <xf numFmtId="0" fontId="44" fillId="0" borderId="29" xfId="49" applyFont="1" applyBorder="1" applyAlignment="1">
      <alignment vertical="top"/>
      <protection/>
    </xf>
    <xf numFmtId="0" fontId="44" fillId="0" borderId="29" xfId="49" applyFont="1" applyBorder="1" applyAlignment="1">
      <alignment horizontal="center"/>
      <protection/>
    </xf>
    <xf numFmtId="2" fontId="44" fillId="0" borderId="29" xfId="49" applyNumberFormat="1" applyFont="1" applyBorder="1">
      <alignment/>
      <protection/>
    </xf>
    <xf numFmtId="4" fontId="44" fillId="0" borderId="29" xfId="49" applyNumberFormat="1" applyFont="1" applyBorder="1">
      <alignment/>
      <protection/>
    </xf>
    <xf numFmtId="0" fontId="44" fillId="0" borderId="0" xfId="49" applyFont="1" applyAlignment="1">
      <alignment horizontal="right" vertical="top" wrapText="1"/>
      <protection/>
    </xf>
    <xf numFmtId="0" fontId="44" fillId="0" borderId="0" xfId="49" applyFont="1" applyAlignment="1">
      <alignment vertical="top" wrapText="1"/>
      <protection/>
    </xf>
    <xf numFmtId="0" fontId="45" fillId="0" borderId="37" xfId="49" applyFont="1" applyBorder="1" applyAlignment="1">
      <alignment horizontal="center" wrapText="1"/>
      <protection/>
    </xf>
    <xf numFmtId="2" fontId="45" fillId="0" borderId="37" xfId="49" applyNumberFormat="1" applyFont="1" applyBorder="1" applyAlignment="1">
      <alignment horizontal="right" wrapText="1"/>
      <protection/>
    </xf>
    <xf numFmtId="4" fontId="45" fillId="0" borderId="37" xfId="49" applyNumberFormat="1" applyFont="1" applyBorder="1" applyAlignment="1">
      <alignment horizontal="right" wrapText="1"/>
      <protection/>
    </xf>
    <xf numFmtId="0" fontId="46" fillId="0" borderId="0" xfId="49" applyFont="1" applyAlignment="1">
      <alignment vertical="top"/>
      <protection/>
    </xf>
    <xf numFmtId="0" fontId="3" fillId="0" borderId="0" xfId="49" applyFont="1" applyAlignment="1">
      <alignment horizontal="right" vertical="top"/>
      <protection/>
    </xf>
    <xf numFmtId="0" fontId="3" fillId="0" borderId="0" xfId="49" applyFont="1" applyAlignment="1">
      <alignment horizontal="justify" vertical="top"/>
      <protection/>
    </xf>
    <xf numFmtId="0" fontId="3" fillId="0" borderId="0" xfId="49" applyFont="1" applyAlignment="1">
      <alignment horizontal="center"/>
      <protection/>
    </xf>
    <xf numFmtId="0" fontId="43" fillId="0" borderId="0" xfId="49" applyFont="1" applyAlignment="1">
      <alignment horizontal="center"/>
      <protection/>
    </xf>
    <xf numFmtId="49" fontId="3" fillId="0" borderId="0" xfId="49" applyNumberFormat="1" applyFont="1" applyAlignment="1">
      <alignment horizontal="right" vertical="top"/>
      <protection/>
    </xf>
    <xf numFmtId="49" fontId="3" fillId="0" borderId="0" xfId="49" applyNumberFormat="1" applyFont="1" applyAlignment="1">
      <alignment horizontal="center"/>
      <protection/>
    </xf>
    <xf numFmtId="49" fontId="3" fillId="0" borderId="0" xfId="49" applyNumberFormat="1" applyFont="1" applyAlignment="1">
      <alignment horizontal="right" vertical="top" wrapText="1"/>
      <protection/>
    </xf>
    <xf numFmtId="0" fontId="3" fillId="0" borderId="0" xfId="49" applyFont="1" applyAlignment="1">
      <alignment horizontal="center" wrapText="1"/>
      <protection/>
    </xf>
    <xf numFmtId="4" fontId="3" fillId="0" borderId="0" xfId="49" applyNumberFormat="1" applyFont="1" applyAlignment="1">
      <alignment horizontal="right"/>
      <protection/>
    </xf>
    <xf numFmtId="0" fontId="12" fillId="0" borderId="29" xfId="49" applyFont="1" applyBorder="1" applyAlignment="1">
      <alignment horizontal="center"/>
      <protection/>
    </xf>
    <xf numFmtId="2" fontId="44" fillId="0" borderId="29" xfId="49" applyNumberFormat="1" applyFont="1" applyBorder="1" applyAlignment="1">
      <alignment horizontal="justify"/>
      <protection/>
    </xf>
    <xf numFmtId="4" fontId="44" fillId="0" borderId="29" xfId="49" applyNumberFormat="1" applyFont="1" applyBorder="1" applyAlignment="1">
      <alignment horizontal="right"/>
      <protection/>
    </xf>
    <xf numFmtId="0" fontId="12" fillId="0" borderId="0" xfId="49" applyFont="1" applyAlignment="1">
      <alignment horizontal="center" wrapText="1"/>
      <protection/>
    </xf>
    <xf numFmtId="2" fontId="12" fillId="0" borderId="0" xfId="49" applyNumberFormat="1" applyFont="1" applyAlignment="1">
      <alignment horizontal="right"/>
      <protection/>
    </xf>
    <xf numFmtId="49" fontId="47" fillId="0" borderId="0" xfId="49" applyNumberFormat="1" applyFont="1">
      <alignment/>
      <protection/>
    </xf>
    <xf numFmtId="4" fontId="43" fillId="0" borderId="0" xfId="49" applyNumberFormat="1" applyFont="1" applyAlignment="1" applyProtection="1">
      <alignment horizontal="center"/>
      <protection locked="0"/>
    </xf>
    <xf numFmtId="2" fontId="43" fillId="0" borderId="0" xfId="49" applyNumberFormat="1" applyFont="1" applyAlignment="1">
      <alignment horizontal="right"/>
      <protection/>
    </xf>
    <xf numFmtId="49" fontId="43" fillId="0" borderId="0" xfId="49" applyNumberFormat="1" applyFont="1" applyAlignment="1">
      <alignment horizontal="right"/>
      <protection/>
    </xf>
    <xf numFmtId="0" fontId="48" fillId="0" borderId="0" xfId="49" applyFont="1" applyAlignment="1">
      <alignment horizontal="justify" vertical="top"/>
      <protection/>
    </xf>
    <xf numFmtId="4" fontId="3" fillId="0" borderId="0" xfId="49" applyNumberFormat="1" applyFont="1" applyAlignment="1">
      <alignment horizontal="center"/>
      <protection/>
    </xf>
    <xf numFmtId="2" fontId="3" fillId="0" borderId="0" xfId="49" applyNumberFormat="1" applyFont="1" applyAlignment="1">
      <alignment horizontal="right"/>
      <protection/>
    </xf>
    <xf numFmtId="4" fontId="3" fillId="0" borderId="0" xfId="49" applyNumberFormat="1" applyFont="1">
      <alignment/>
      <protection/>
    </xf>
    <xf numFmtId="2" fontId="3" fillId="0" borderId="0" xfId="49" applyNumberFormat="1" applyFont="1" applyProtection="1">
      <alignment/>
      <protection locked="0"/>
    </xf>
    <xf numFmtId="0" fontId="3" fillId="0" borderId="0" xfId="49" applyFont="1" applyAlignment="1">
      <alignment horizontal="justify" vertical="top" wrapText="1"/>
      <protection/>
    </xf>
    <xf numFmtId="0" fontId="3" fillId="0" borderId="0" xfId="49" applyFont="1" applyAlignment="1">
      <alignment horizontal="justify"/>
      <protection/>
    </xf>
    <xf numFmtId="0" fontId="3" fillId="0" borderId="0" xfId="47" applyFont="1" applyAlignment="1">
      <alignment horizontal="left" vertical="top" wrapText="1"/>
      <protection/>
    </xf>
    <xf numFmtId="0" fontId="67" fillId="0" borderId="0" xfId="47" applyFont="1" applyAlignment="1">
      <alignment horizontal="center"/>
      <protection/>
    </xf>
    <xf numFmtId="2" fontId="67" fillId="0" borderId="0" xfId="47" applyNumberFormat="1" applyFont="1" applyAlignment="1">
      <alignment horizontal="center"/>
      <protection/>
    </xf>
    <xf numFmtId="2" fontId="67" fillId="0" borderId="0" xfId="47" applyNumberFormat="1" applyFont="1">
      <alignment/>
      <protection/>
    </xf>
    <xf numFmtId="2" fontId="3" fillId="0" borderId="0" xfId="49" applyNumberFormat="1" applyFont="1" applyAlignment="1">
      <alignment horizontal="center"/>
      <protection/>
    </xf>
    <xf numFmtId="49" fontId="67" fillId="0" borderId="29" xfId="49" applyNumberFormat="1" applyFont="1" applyBorder="1" applyAlignment="1">
      <alignment horizontal="right" vertical="top"/>
      <protection/>
    </xf>
    <xf numFmtId="0" fontId="44" fillId="0" borderId="29" xfId="49" applyFont="1" applyBorder="1" applyAlignment="1">
      <alignment horizontal="justify" vertical="top"/>
      <protection/>
    </xf>
    <xf numFmtId="0" fontId="47" fillId="0" borderId="29" xfId="49" applyFont="1" applyBorder="1" applyAlignment="1">
      <alignment horizontal="center" wrapText="1"/>
      <protection/>
    </xf>
    <xf numFmtId="4" fontId="47" fillId="0" borderId="29" xfId="49" applyNumberFormat="1" applyFont="1" applyBorder="1" applyAlignment="1" applyProtection="1">
      <alignment horizontal="center"/>
      <protection locked="0"/>
    </xf>
    <xf numFmtId="2" fontId="12" fillId="0" borderId="29" xfId="49" applyNumberFormat="1" applyFont="1" applyBorder="1">
      <alignment/>
      <protection/>
    </xf>
    <xf numFmtId="0" fontId="43" fillId="0" borderId="0" xfId="49" applyFont="1" applyAlignment="1">
      <alignment horizontal="right" vertical="top"/>
      <protection/>
    </xf>
    <xf numFmtId="49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4" fontId="16" fillId="0" borderId="0" xfId="0" applyNumberFormat="1" applyFont="1" applyFill="1" applyAlignment="1">
      <alignment/>
    </xf>
    <xf numFmtId="0" fontId="3" fillId="0" borderId="0" xfId="52" applyFont="1" applyFill="1" applyAlignment="1">
      <alignment horizontal="center"/>
      <protection/>
    </xf>
    <xf numFmtId="4" fontId="3" fillId="0" borderId="0" xfId="52" applyNumberFormat="1" applyFont="1" applyFill="1">
      <alignment/>
      <protection/>
    </xf>
    <xf numFmtId="4" fontId="66" fillId="0" borderId="0" xfId="0" applyNumberFormat="1" applyFont="1" applyFill="1" applyAlignment="1">
      <alignment horizontal="right"/>
    </xf>
    <xf numFmtId="0" fontId="3" fillId="0" borderId="0" xfId="45" applyFont="1" applyFill="1" applyAlignment="1">
      <alignment horizontal="left" vertical="top" wrapText="1"/>
      <protection/>
    </xf>
    <xf numFmtId="49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" fontId="66" fillId="0" borderId="0" xfId="0" applyNumberFormat="1" applyFont="1" applyFill="1" applyAlignment="1">
      <alignment horizontal="right" vertical="top"/>
    </xf>
    <xf numFmtId="0" fontId="67" fillId="0" borderId="0" xfId="45" applyFont="1" applyFill="1" applyAlignment="1">
      <alignment horizontal="left" vertical="top" wrapText="1"/>
      <protection/>
    </xf>
    <xf numFmtId="9" fontId="3" fillId="0" borderId="0" xfId="0" applyNumberFormat="1" applyFont="1" applyFill="1" applyAlignment="1">
      <alignment horizontal="center" vertical="top" wrapText="1"/>
    </xf>
    <xf numFmtId="0" fontId="3" fillId="0" borderId="0" xfId="54" applyFont="1" applyFill="1" applyAlignment="1">
      <alignment horizontal="justify" vertical="top" wrapText="1"/>
      <protection/>
    </xf>
    <xf numFmtId="0" fontId="3" fillId="0" borderId="0" xfId="54" applyFont="1" applyFill="1" applyAlignment="1">
      <alignment horizontal="center" vertical="top"/>
      <protection/>
    </xf>
    <xf numFmtId="0" fontId="3" fillId="0" borderId="0" xfId="54" applyNumberFormat="1" applyFont="1" applyFill="1" applyAlignment="1">
      <alignment horizontal="center" vertical="top"/>
      <protection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horizontal="center" vertical="top"/>
      <protection/>
    </xf>
    <xf numFmtId="0" fontId="3" fillId="0" borderId="0" xfId="54" applyNumberFormat="1" applyFont="1" applyFill="1" applyAlignment="1">
      <alignment horizontal="justify" vertical="top"/>
      <protection/>
    </xf>
    <xf numFmtId="0" fontId="3" fillId="0" borderId="0" xfId="54" applyFont="1" applyFill="1" applyAlignment="1">
      <alignment horizontal="justify" vertical="top"/>
      <protection/>
    </xf>
    <xf numFmtId="0" fontId="14" fillId="0" borderId="0" xfId="41" applyFont="1" applyFill="1" applyAlignment="1">
      <alignment horizontal="justify" vertical="top" wrapText="1"/>
      <protection/>
    </xf>
    <xf numFmtId="0" fontId="3" fillId="0" borderId="0" xfId="41" applyFont="1" applyFill="1" applyAlignment="1">
      <alignment horizontal="center" vertical="top"/>
      <protection/>
    </xf>
    <xf numFmtId="0" fontId="0" fillId="0" borderId="0" xfId="41" applyFont="1" applyFill="1" applyAlignment="1">
      <alignment horizontal="center" vertical="top" wrapText="1"/>
      <protection/>
    </xf>
    <xf numFmtId="4" fontId="0" fillId="0" borderId="0" xfId="0" applyNumberFormat="1" applyFont="1" applyFill="1" applyAlignment="1">
      <alignment horizontal="right" vertical="top" wrapText="1"/>
    </xf>
    <xf numFmtId="0" fontId="0" fillId="0" borderId="0" xfId="41" applyFont="1" applyFill="1" applyAlignment="1">
      <alignment horizontal="justify" vertical="top" wrapText="1"/>
      <protection/>
    </xf>
    <xf numFmtId="0" fontId="0" fillId="0" borderId="0" xfId="41" applyFont="1" applyFill="1" applyAlignment="1">
      <alignment horizontal="center" vertical="top"/>
      <protection/>
    </xf>
    <xf numFmtId="9" fontId="3" fillId="0" borderId="0" xfId="63" applyFont="1" applyFill="1" applyAlignment="1">
      <alignment horizontal="center" vertical="top"/>
    </xf>
    <xf numFmtId="0" fontId="3" fillId="0" borderId="0" xfId="41" applyFont="1" applyFill="1" applyAlignment="1">
      <alignment horizontal="justify" vertical="top" wrapText="1"/>
      <protection/>
    </xf>
    <xf numFmtId="0" fontId="3" fillId="0" borderId="0" xfId="41" applyNumberFormat="1" applyFont="1" applyFill="1" applyAlignment="1">
      <alignment horizontal="center" vertical="top"/>
      <protection/>
    </xf>
    <xf numFmtId="0" fontId="3" fillId="0" borderId="0" xfId="43" applyFont="1" applyFill="1" applyAlignment="1">
      <alignment horizontal="justify" vertical="top"/>
      <protection/>
    </xf>
    <xf numFmtId="0" fontId="3" fillId="0" borderId="0" xfId="43" applyNumberFormat="1" applyFont="1" applyFill="1" applyAlignment="1">
      <alignment horizontal="justify" vertical="top"/>
      <protection/>
    </xf>
    <xf numFmtId="49" fontId="0" fillId="0" borderId="0" xfId="0" applyFill="1" applyAlignment="1">
      <alignment horizontal="left" vertical="top" wrapText="1"/>
    </xf>
    <xf numFmtId="0" fontId="3" fillId="0" borderId="0" xfId="43" applyFont="1" applyFill="1" applyAlignment="1">
      <alignment horizontal="justify" vertical="top" wrapText="1"/>
      <protection/>
    </xf>
    <xf numFmtId="0" fontId="3" fillId="0" borderId="0" xfId="43" applyFont="1" applyFill="1" applyAlignment="1">
      <alignment horizontal="center" vertical="top"/>
      <protection/>
    </xf>
    <xf numFmtId="0" fontId="0" fillId="0" borderId="0" xfId="43" applyFont="1" applyFill="1">
      <alignment/>
      <protection/>
    </xf>
    <xf numFmtId="0" fontId="0" fillId="0" borderId="0" xfId="43" applyFont="1" applyFill="1" applyAlignment="1">
      <alignment horizontal="center" vertical="top"/>
      <protection/>
    </xf>
    <xf numFmtId="0" fontId="3" fillId="0" borderId="0" xfId="43" applyFont="1" applyFill="1" applyAlignment="1">
      <alignment horizontal="center" vertical="top"/>
      <protection/>
    </xf>
    <xf numFmtId="49" fontId="3" fillId="0" borderId="0" xfId="0" applyFont="1" applyFill="1" applyAlignment="1">
      <alignment vertical="top" wrapText="1"/>
    </xf>
    <xf numFmtId="49" fontId="9" fillId="0" borderId="0" xfId="0" applyFont="1" applyFill="1" applyAlignment="1">
      <alignment vertical="top" wrapText="1"/>
    </xf>
    <xf numFmtId="49" fontId="9" fillId="0" borderId="31" xfId="0" applyFont="1" applyFill="1" applyBorder="1" applyAlignment="1">
      <alignment vertical="top" wrapText="1"/>
    </xf>
    <xf numFmtId="49" fontId="3" fillId="0" borderId="32" xfId="0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16" fillId="0" borderId="32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16" fillId="0" borderId="0" xfId="0" applyNumberFormat="1" applyFont="1" applyFill="1" applyAlignment="1">
      <alignment horizontal="right"/>
    </xf>
    <xf numFmtId="4" fontId="3" fillId="0" borderId="0" xfId="48" applyNumberFormat="1" applyFont="1" applyFill="1">
      <alignment/>
      <protection/>
    </xf>
    <xf numFmtId="0" fontId="3" fillId="0" borderId="0" xfId="49" applyFont="1" applyFill="1" applyAlignment="1">
      <alignment horizontal="left" vertical="top" wrapText="1"/>
      <protection/>
    </xf>
    <xf numFmtId="0" fontId="3" fillId="0" borderId="0" xfId="49" applyFont="1" applyFill="1" applyAlignment="1">
      <alignment horizontal="center"/>
      <protection/>
    </xf>
    <xf numFmtId="2" fontId="12" fillId="0" borderId="0" xfId="49" applyNumberFormat="1" applyFont="1" applyFill="1">
      <alignment/>
      <protection/>
    </xf>
    <xf numFmtId="0" fontId="3" fillId="0" borderId="0" xfId="49" applyFont="1" applyFill="1" applyAlignment="1">
      <alignment horizontal="justify" vertical="top"/>
      <protection/>
    </xf>
    <xf numFmtId="0" fontId="12" fillId="0" borderId="0" xfId="49" applyFont="1" applyFill="1" applyAlignment="1">
      <alignment horizontal="center"/>
      <protection/>
    </xf>
    <xf numFmtId="0" fontId="44" fillId="0" borderId="0" xfId="49" applyFont="1" applyFill="1" applyAlignment="1">
      <alignment vertical="top"/>
      <protection/>
    </xf>
    <xf numFmtId="0" fontId="12" fillId="0" borderId="0" xfId="49" applyFont="1" applyFill="1" applyAlignment="1">
      <alignment horizontal="justify" vertical="top"/>
      <protection/>
    </xf>
    <xf numFmtId="0" fontId="43" fillId="0" borderId="0" xfId="49" applyFont="1" applyFill="1" applyAlignment="1">
      <alignment horizontal="justify" vertical="top" wrapText="1"/>
      <protection/>
    </xf>
    <xf numFmtId="0" fontId="43" fillId="0" borderId="0" xfId="49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2" fontId="43" fillId="0" borderId="0" xfId="49" applyNumberFormat="1" applyFont="1" applyFill="1" applyAlignment="1" applyProtection="1">
      <alignment horizontal="right"/>
      <protection locked="0"/>
    </xf>
    <xf numFmtId="49" fontId="3" fillId="0" borderId="0" xfId="49" applyNumberFormat="1" applyFont="1" applyFill="1" applyAlignment="1">
      <alignment horizontal="justify" vertical="top"/>
      <protection/>
    </xf>
    <xf numFmtId="0" fontId="3" fillId="0" borderId="0" xfId="49" applyFont="1" applyFill="1" applyAlignment="1">
      <alignment horizontal="center" wrapText="1"/>
      <protection/>
    </xf>
    <xf numFmtId="2" fontId="3" fillId="0" borderId="0" xfId="49" applyNumberFormat="1" applyFont="1" applyFill="1" applyProtection="1">
      <alignment/>
      <protection locked="0"/>
    </xf>
    <xf numFmtId="0" fontId="3" fillId="0" borderId="0" xfId="47" applyFont="1" applyFill="1" applyAlignment="1">
      <alignment horizontal="left" vertical="top" wrapText="1"/>
      <protection/>
    </xf>
    <xf numFmtId="0" fontId="67" fillId="0" borderId="0" xfId="47" applyFont="1" applyFill="1" applyAlignment="1">
      <alignment horizontal="center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0" xfId="49" applyFont="1" applyFill="1" applyAlignment="1">
      <alignment horizontal="justify" vertical="top" wrapText="1"/>
      <protection/>
    </xf>
    <xf numFmtId="2" fontId="3" fillId="0" borderId="0" xfId="49" applyNumberFormat="1" applyFont="1" applyFill="1" applyAlignment="1">
      <alignment horizontal="center"/>
      <protection/>
    </xf>
    <xf numFmtId="4" fontId="3" fillId="0" borderId="0" xfId="49" applyNumberFormat="1" applyFont="1" applyFill="1" applyProtection="1">
      <alignment/>
      <protection locked="0"/>
    </xf>
    <xf numFmtId="3" fontId="3" fillId="0" borderId="0" xfId="49" applyNumberFormat="1" applyFont="1" applyFill="1" applyAlignment="1">
      <alignment horizontal="center"/>
      <protection/>
    </xf>
    <xf numFmtId="4" fontId="12" fillId="0" borderId="0" xfId="49" applyNumberFormat="1" applyFont="1" applyFill="1">
      <alignment/>
      <protection/>
    </xf>
  </cellXfs>
  <cellStyles count="7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2" xfId="45"/>
    <cellStyle name="Navadno 2 2" xfId="46"/>
    <cellStyle name="Navadno 2 3" xfId="47"/>
    <cellStyle name="Navadno 3" xfId="48"/>
    <cellStyle name="Navadno 4" xfId="49"/>
    <cellStyle name="Navadno 5" xfId="50"/>
    <cellStyle name="Navadno 6" xfId="51"/>
    <cellStyle name="Navadno 7" xfId="52"/>
    <cellStyle name="Navadno 8" xfId="53"/>
    <cellStyle name="Navadno 9" xfId="54"/>
    <cellStyle name="Navadno_POPIS DEL-DORNBERK-1.faza-razpis" xfId="55"/>
    <cellStyle name="Nevtralno" xfId="56"/>
    <cellStyle name="Normal 2" xfId="57"/>
    <cellStyle name="Normal 3" xfId="58"/>
    <cellStyle name="Normal 5" xfId="59"/>
    <cellStyle name="Normal 6" xfId="60"/>
    <cellStyle name="Normal_Sheet1" xfId="61"/>
    <cellStyle name="Followed Hyperlink" xfId="62"/>
    <cellStyle name="Percent" xfId="63"/>
    <cellStyle name="Odstotek 2" xfId="64"/>
    <cellStyle name="Opomba" xfId="65"/>
    <cellStyle name="Opozorilo" xfId="66"/>
    <cellStyle name="Pojasnjevalno besedilo" xfId="67"/>
    <cellStyle name="Poudarek1" xfId="68"/>
    <cellStyle name="Poudarek2" xfId="69"/>
    <cellStyle name="Poudarek3" xfId="70"/>
    <cellStyle name="Poudarek4" xfId="71"/>
    <cellStyle name="Poudarek5" xfId="72"/>
    <cellStyle name="Poudarek6" xfId="73"/>
    <cellStyle name="Povezana celica" xfId="74"/>
    <cellStyle name="Preveri celico" xfId="75"/>
    <cellStyle name="Računanje" xfId="76"/>
    <cellStyle name="Slabo" xfId="77"/>
    <cellStyle name="Currency" xfId="78"/>
    <cellStyle name="Currency [0]" xfId="79"/>
    <cellStyle name="Valuta 2" xfId="80"/>
    <cellStyle name="Valuta 3" xfId="81"/>
    <cellStyle name="Comma" xfId="82"/>
    <cellStyle name="Comma [0]" xfId="83"/>
    <cellStyle name="Vejica 2" xfId="84"/>
    <cellStyle name="Vnos" xfId="85"/>
    <cellStyle name="Vsot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38100</xdr:rowOff>
    </xdr:from>
    <xdr:to>
      <xdr:col>1</xdr:col>
      <xdr:colOff>2238375</xdr:colOff>
      <xdr:row>3</xdr:row>
      <xdr:rowOff>76200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686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3648075</xdr:colOff>
      <xdr:row>0</xdr:row>
      <xdr:rowOff>0</xdr:rowOff>
    </xdr:from>
    <xdr:to>
      <xdr:col>2</xdr:col>
      <xdr:colOff>1838325</xdr:colOff>
      <xdr:row>3</xdr:row>
      <xdr:rowOff>152400</xdr:rowOff>
    </xdr:to>
    <xdr:pic>
      <xdr:nvPicPr>
        <xdr:cNvPr id="2" name="Slika 9" descr="C:\Users\vitmanm\Desktop\naložba no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38100</xdr:rowOff>
    </xdr:from>
    <xdr:to>
      <xdr:col>1</xdr:col>
      <xdr:colOff>2238375</xdr:colOff>
      <xdr:row>3</xdr:row>
      <xdr:rowOff>76200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686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3648075</xdr:colOff>
      <xdr:row>0</xdr:row>
      <xdr:rowOff>0</xdr:rowOff>
    </xdr:from>
    <xdr:to>
      <xdr:col>2</xdr:col>
      <xdr:colOff>1838325</xdr:colOff>
      <xdr:row>3</xdr:row>
      <xdr:rowOff>152400</xdr:rowOff>
    </xdr:to>
    <xdr:pic>
      <xdr:nvPicPr>
        <xdr:cNvPr id="2" name="Slika 9" descr="C:\Users\vitmanm\Desktop\naložba no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2686050</xdr:colOff>
      <xdr:row>4</xdr:row>
      <xdr:rowOff>9525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00025"/>
          <a:ext cx="2686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3638550</xdr:colOff>
      <xdr:row>1</xdr:row>
      <xdr:rowOff>0</xdr:rowOff>
    </xdr:from>
    <xdr:to>
      <xdr:col>2</xdr:col>
      <xdr:colOff>1828800</xdr:colOff>
      <xdr:row>4</xdr:row>
      <xdr:rowOff>152400</xdr:rowOff>
    </xdr:to>
    <xdr:pic>
      <xdr:nvPicPr>
        <xdr:cNvPr id="2" name="Slika 9" descr="C:\Users\vitmanm\Desktop\naložba no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61925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%20Pod%20zeleznico%203.faza_precna%20cesta%20(ocena%20vrednosti)%20apri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cesta - zgornji ustroj"/>
      <sheetName val="meteorni kanal"/>
      <sheetName val="fekalni kanal"/>
      <sheetName val="požiralniki"/>
      <sheetName val="E.I"/>
    </sheetNames>
    <sheetDataSet>
      <sheetData sheetId="0">
        <row r="7">
          <cell r="B7" t="str">
            <v>POSLOVNA CONA AJDOVŠČINA - ''POD ŽELEZNICO" 3. FAZA - PREČNA CESTA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7:C28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12.375" style="0" customWidth="1"/>
    <col min="2" max="2" width="49.00390625" style="0" customWidth="1"/>
    <col min="3" max="3" width="24.25390625" style="0" customWidth="1"/>
    <col min="4" max="5" width="9.00390625" style="0" customWidth="1"/>
    <col min="6" max="6" width="10.125" style="0" customWidth="1"/>
  </cols>
  <sheetData>
    <row r="7" spans="2:3" ht="15.75" customHeight="1">
      <c r="B7" s="205" t="s">
        <v>244</v>
      </c>
      <c r="C7" s="205"/>
    </row>
    <row r="8" spans="2:3" ht="12.75">
      <c r="B8" s="281" t="s">
        <v>309</v>
      </c>
      <c r="C8" s="282"/>
    </row>
    <row r="9" spans="2:3" ht="17.25">
      <c r="B9" s="86"/>
      <c r="C9" s="86"/>
    </row>
    <row r="10" spans="2:3" ht="17.25" thickBot="1">
      <c r="B10" s="206" t="s">
        <v>17</v>
      </c>
      <c r="C10" s="206"/>
    </row>
    <row r="11" spans="2:3" ht="17.25" thickTop="1">
      <c r="B11" s="87" t="s">
        <v>107</v>
      </c>
      <c r="C11" s="88">
        <f>'REKAPIT.- 1'!C11+'REKAPIT.- 2'!C11</f>
        <v>0</v>
      </c>
    </row>
    <row r="12" spans="2:3" ht="16.5">
      <c r="B12" s="91" t="s">
        <v>77</v>
      </c>
      <c r="C12" s="88">
        <f>'REKAPIT.- 1'!C12+'REKAPIT.- 2'!C12</f>
        <v>0</v>
      </c>
    </row>
    <row r="13" spans="2:3" ht="16.5">
      <c r="B13" s="89" t="s">
        <v>110</v>
      </c>
      <c r="C13" s="88">
        <f>(SUM(C11:C12))*0.1</f>
        <v>0</v>
      </c>
    </row>
    <row r="14" spans="2:3" ht="16.5">
      <c r="B14" s="199" t="s">
        <v>111</v>
      </c>
      <c r="C14" s="200">
        <f>SUM(C11:C13)</f>
        <v>0</v>
      </c>
    </row>
    <row r="15" spans="2:3" ht="17.25" thickBot="1">
      <c r="B15" s="92" t="s">
        <v>112</v>
      </c>
      <c r="C15" s="90">
        <f>C14*0.22</f>
        <v>0</v>
      </c>
    </row>
    <row r="16" spans="2:3" ht="17.25" thickTop="1">
      <c r="B16" s="91" t="s">
        <v>113</v>
      </c>
      <c r="C16" s="88">
        <f>C14+C15</f>
        <v>0</v>
      </c>
    </row>
    <row r="17" ht="12.75">
      <c r="C17" s="93"/>
    </row>
    <row r="18" spans="2:3" ht="16.5">
      <c r="B18" s="204" t="s">
        <v>114</v>
      </c>
      <c r="C18" s="95"/>
    </row>
    <row r="19" spans="2:3" ht="16.5">
      <c r="B19" s="202" t="s">
        <v>108</v>
      </c>
      <c r="C19" s="88">
        <f>'REKAPIT.- 1'!C19+'REKAPIT.- 2'!C19</f>
        <v>0</v>
      </c>
    </row>
    <row r="20" spans="2:3" ht="16.5">
      <c r="B20" s="202" t="s">
        <v>109</v>
      </c>
      <c r="C20" s="88">
        <f>'REKAPIT.- 1'!C20+'REKAPIT.- 2'!C20</f>
        <v>0</v>
      </c>
    </row>
    <row r="21" spans="2:3" ht="16.5">
      <c r="B21" s="87" t="s">
        <v>115</v>
      </c>
      <c r="C21" s="88">
        <f>'REKAPIT.- 1'!C21+'REKAPIT.- 2'!C21</f>
        <v>0</v>
      </c>
    </row>
    <row r="22" spans="2:3" ht="16.5">
      <c r="B22" s="87" t="s">
        <v>76</v>
      </c>
      <c r="C22" s="88">
        <f>'VODOVOD-1'!F9</f>
        <v>0</v>
      </c>
    </row>
    <row r="23" spans="2:3" ht="17.25" thickBot="1">
      <c r="B23" s="89" t="s">
        <v>110</v>
      </c>
      <c r="C23" s="90">
        <f>(SUM(C19:C22))*0.1</f>
        <v>0</v>
      </c>
    </row>
    <row r="24" spans="2:3" ht="17.25" thickTop="1">
      <c r="B24" s="96" t="s">
        <v>116</v>
      </c>
      <c r="C24" s="88">
        <f>SUM(C19:C23)</f>
        <v>0</v>
      </c>
    </row>
    <row r="25" spans="2:3" ht="13.5" thickBot="1">
      <c r="B25" s="94"/>
      <c r="C25" s="95"/>
    </row>
    <row r="26" spans="2:3" ht="17.25" thickBot="1">
      <c r="B26" s="97" t="s">
        <v>117</v>
      </c>
      <c r="C26" s="98">
        <f>C14+C24</f>
        <v>0</v>
      </c>
    </row>
    <row r="27" ht="13.5" thickBot="1"/>
    <row r="28" spans="2:3" ht="17.25" thickBot="1">
      <c r="B28" s="97" t="s">
        <v>118</v>
      </c>
      <c r="C28" s="98">
        <f>C16+C24</f>
        <v>0</v>
      </c>
    </row>
  </sheetData>
  <sheetProtection/>
  <mergeCells count="3">
    <mergeCell ref="B7:C7"/>
    <mergeCell ref="B10:C10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92"/>
  <sheetViews>
    <sheetView view="pageBreakPreview" zoomScaleSheetLayoutView="100" zoomScalePageLayoutView="0" workbookViewId="0" topLeftCell="A69">
      <selection activeCell="E90" sqref="E90"/>
    </sheetView>
  </sheetViews>
  <sheetFormatPr defaultColWidth="9.00390625" defaultRowHeight="12.75"/>
  <cols>
    <col min="1" max="1" width="4.75390625" style="250" customWidth="1"/>
    <col min="2" max="2" width="45.75390625" style="100" customWidth="1"/>
    <col min="3" max="3" width="5.75390625" style="148" customWidth="1"/>
    <col min="4" max="4" width="9.75390625" style="250" customWidth="1"/>
    <col min="5" max="5" width="8.75390625" style="100" customWidth="1"/>
    <col min="6" max="6" width="14.125" style="100" customWidth="1"/>
    <col min="7" max="16384" width="9.125" style="100" customWidth="1"/>
  </cols>
  <sheetData>
    <row r="1" spans="1:6" ht="12.75">
      <c r="A1" s="6"/>
      <c r="B1" s="225" t="str">
        <f>'[1]REKAPITULACIJA'!B7</f>
        <v>POSLOVNA CONA AJDOVŠČINA - ''POD ŽELEZNICO" 3. FAZA - PREČNA CESTA</v>
      </c>
      <c r="C1" s="226"/>
      <c r="D1" s="226"/>
      <c r="E1" s="226"/>
      <c r="F1" s="227"/>
    </row>
    <row r="2" spans="1:6" ht="12.75" customHeight="1">
      <c r="A2" s="6"/>
      <c r="B2" s="228" t="s">
        <v>107</v>
      </c>
      <c r="C2" s="228"/>
      <c r="D2" s="228"/>
      <c r="E2" s="228"/>
      <c r="F2" s="227"/>
    </row>
    <row r="3" spans="1:6" ht="12.75" customHeight="1">
      <c r="A3" s="6"/>
      <c r="B3" s="228" t="s">
        <v>17</v>
      </c>
      <c r="C3" s="218"/>
      <c r="D3" s="218"/>
      <c r="E3" s="218"/>
      <c r="F3" s="218"/>
    </row>
    <row r="4" spans="1:6" ht="12.75" customHeight="1">
      <c r="A4" s="6"/>
      <c r="B4" s="229"/>
      <c r="C4" s="229"/>
      <c r="D4" s="229"/>
      <c r="E4" s="229"/>
      <c r="F4" s="135"/>
    </row>
    <row r="5" spans="1:6" ht="12.75" customHeight="1">
      <c r="A5" s="11" t="s">
        <v>0</v>
      </c>
      <c r="B5" s="230" t="s">
        <v>8</v>
      </c>
      <c r="D5" s="172"/>
      <c r="E5" s="231"/>
      <c r="F5" s="231">
        <f>F30</f>
        <v>0</v>
      </c>
    </row>
    <row r="6" spans="1:6" ht="12.75" customHeight="1">
      <c r="A6" s="11" t="s">
        <v>2</v>
      </c>
      <c r="B6" s="230" t="s">
        <v>41</v>
      </c>
      <c r="D6" s="172"/>
      <c r="E6" s="231"/>
      <c r="F6" s="231">
        <f>F70</f>
        <v>0</v>
      </c>
    </row>
    <row r="7" spans="1:6" ht="13.5" customHeight="1">
      <c r="A7" s="232" t="s">
        <v>4</v>
      </c>
      <c r="B7" s="230" t="s">
        <v>35</v>
      </c>
      <c r="D7" s="172"/>
      <c r="E7" s="231"/>
      <c r="F7" s="231">
        <f>F84</f>
        <v>0</v>
      </c>
    </row>
    <row r="8" spans="1:6" ht="13.5" customHeight="1" thickBot="1">
      <c r="A8" s="233" t="s">
        <v>6</v>
      </c>
      <c r="B8" s="234" t="s">
        <v>7</v>
      </c>
      <c r="C8" s="235"/>
      <c r="D8" s="236"/>
      <c r="E8" s="237"/>
      <c r="F8" s="237">
        <f>F92</f>
        <v>0</v>
      </c>
    </row>
    <row r="9" spans="1:6" ht="13.5" thickTop="1">
      <c r="A9" s="6"/>
      <c r="B9" s="230" t="s">
        <v>19</v>
      </c>
      <c r="D9" s="172"/>
      <c r="E9" s="231"/>
      <c r="F9" s="231">
        <f>SUM(F5:F8)</f>
        <v>0</v>
      </c>
    </row>
    <row r="10" spans="1:6" ht="12.75">
      <c r="A10" s="6"/>
      <c r="B10" s="230"/>
      <c r="D10" s="172"/>
      <c r="E10" s="231"/>
      <c r="F10" s="231"/>
    </row>
    <row r="11" spans="1:6" ht="12.75">
      <c r="A11" s="6"/>
      <c r="B11" s="230"/>
      <c r="C11" s="238"/>
      <c r="D11" s="239"/>
      <c r="E11" s="239"/>
      <c r="F11" s="135"/>
    </row>
    <row r="12" spans="1:6" ht="12.75">
      <c r="A12" s="11" t="s">
        <v>0</v>
      </c>
      <c r="B12" s="230" t="s">
        <v>8</v>
      </c>
      <c r="D12" s="102"/>
      <c r="E12" s="135"/>
      <c r="F12" s="135"/>
    </row>
    <row r="13" spans="1:6" ht="12.75">
      <c r="A13" s="11"/>
      <c r="B13" s="230"/>
      <c r="D13" s="102"/>
      <c r="E13" s="135"/>
      <c r="F13" s="135"/>
    </row>
    <row r="14" spans="1:6" ht="12.75">
      <c r="A14" s="6" t="s">
        <v>0</v>
      </c>
      <c r="B14" s="385" t="s">
        <v>246</v>
      </c>
      <c r="C14" s="117" t="s">
        <v>9</v>
      </c>
      <c r="D14" s="142">
        <v>172</v>
      </c>
      <c r="E14" s="118"/>
      <c r="F14" s="118">
        <f>+E14*$D14</f>
        <v>0</v>
      </c>
    </row>
    <row r="15" spans="1:6" ht="12.75">
      <c r="A15" s="6"/>
      <c r="B15" s="385"/>
      <c r="C15" s="117"/>
      <c r="D15" s="142"/>
      <c r="E15" s="118"/>
      <c r="F15" s="118"/>
    </row>
    <row r="16" spans="1:6" ht="12.75">
      <c r="A16" s="6" t="s">
        <v>2</v>
      </c>
      <c r="B16" s="385" t="s">
        <v>32</v>
      </c>
      <c r="C16" s="117" t="s">
        <v>10</v>
      </c>
      <c r="D16" s="142">
        <v>14</v>
      </c>
      <c r="E16" s="118"/>
      <c r="F16" s="118">
        <f>+E16*$D16</f>
        <v>0</v>
      </c>
    </row>
    <row r="17" spans="1:6" ht="12.75">
      <c r="A17" s="6"/>
      <c r="B17" s="385"/>
      <c r="C17" s="117"/>
      <c r="D17" s="142"/>
      <c r="E17" s="118"/>
      <c r="F17" s="118"/>
    </row>
    <row r="18" spans="1:8" ht="25.5">
      <c r="A18" s="5" t="s">
        <v>4</v>
      </c>
      <c r="B18" s="119" t="s">
        <v>23</v>
      </c>
      <c r="C18" s="120" t="s">
        <v>10</v>
      </c>
      <c r="D18" s="121">
        <v>14</v>
      </c>
      <c r="E18" s="121"/>
      <c r="F18" s="121">
        <f>+E18*$D18</f>
        <v>0</v>
      </c>
      <c r="G18" s="99"/>
      <c r="H18" s="99"/>
    </row>
    <row r="19" spans="1:8" ht="12.75">
      <c r="A19" s="5"/>
      <c r="B19" s="119"/>
      <c r="C19" s="120"/>
      <c r="D19" s="121"/>
      <c r="E19" s="121"/>
      <c r="F19" s="121"/>
      <c r="G19" s="99"/>
      <c r="H19" s="99"/>
    </row>
    <row r="20" spans="1:7" ht="51">
      <c r="A20" s="4" t="s">
        <v>6</v>
      </c>
      <c r="B20" s="385" t="s">
        <v>248</v>
      </c>
      <c r="C20" s="117" t="s">
        <v>18</v>
      </c>
      <c r="D20" s="142">
        <v>1</v>
      </c>
      <c r="E20" s="142"/>
      <c r="F20" s="142">
        <f>+D20*E20</f>
        <v>0</v>
      </c>
      <c r="G20" s="240"/>
    </row>
    <row r="21" spans="1:8" ht="12.75">
      <c r="A21" s="5"/>
      <c r="B21" s="119"/>
      <c r="C21" s="120"/>
      <c r="D21" s="121"/>
      <c r="E21" s="121"/>
      <c r="F21" s="121"/>
      <c r="G21" s="99"/>
      <c r="H21" s="99"/>
    </row>
    <row r="22" spans="1:6" ht="38.25">
      <c r="A22" s="6" t="s">
        <v>16</v>
      </c>
      <c r="B22" s="385" t="s">
        <v>247</v>
      </c>
      <c r="C22" s="117" t="s">
        <v>18</v>
      </c>
      <c r="D22" s="142">
        <v>1</v>
      </c>
      <c r="E22" s="118"/>
      <c r="F22" s="118">
        <f>+E22*$D22</f>
        <v>0</v>
      </c>
    </row>
    <row r="23" spans="1:7" ht="12.75">
      <c r="A23" s="4"/>
      <c r="B23" s="385"/>
      <c r="C23" s="117"/>
      <c r="D23" s="142"/>
      <c r="E23" s="142"/>
      <c r="F23" s="142"/>
      <c r="G23" s="99"/>
    </row>
    <row r="24" spans="1:8" ht="102">
      <c r="A24" s="5" t="s">
        <v>25</v>
      </c>
      <c r="B24" s="350" t="s">
        <v>236</v>
      </c>
      <c r="C24" s="120" t="s">
        <v>18</v>
      </c>
      <c r="D24" s="121">
        <v>1</v>
      </c>
      <c r="E24" s="121"/>
      <c r="F24" s="121">
        <f>+E24*$D24</f>
        <v>0</v>
      </c>
      <c r="G24" s="99"/>
      <c r="H24" s="99"/>
    </row>
    <row r="25" spans="1:8" ht="12.75">
      <c r="A25" s="5"/>
      <c r="B25" s="350"/>
      <c r="C25" s="120"/>
      <c r="D25" s="121"/>
      <c r="E25" s="121"/>
      <c r="F25" s="121"/>
      <c r="G25" s="99"/>
      <c r="H25" s="99"/>
    </row>
    <row r="26" spans="1:8" ht="51">
      <c r="A26" s="5" t="s">
        <v>26</v>
      </c>
      <c r="B26" s="350" t="s">
        <v>340</v>
      </c>
      <c r="C26" s="120"/>
      <c r="D26" s="121"/>
      <c r="E26" s="121"/>
      <c r="F26" s="121"/>
      <c r="G26" s="99"/>
      <c r="H26" s="99"/>
    </row>
    <row r="27" spans="1:8" ht="12.75">
      <c r="A27" s="5"/>
      <c r="B27" s="350" t="s">
        <v>341</v>
      </c>
      <c r="C27" s="120" t="s">
        <v>91</v>
      </c>
      <c r="D27" s="121">
        <v>50</v>
      </c>
      <c r="E27" s="121"/>
      <c r="F27" s="121">
        <f>+E27*$D27</f>
        <v>0</v>
      </c>
      <c r="G27" s="99"/>
      <c r="H27" s="99"/>
    </row>
    <row r="28" spans="1:8" ht="12.75">
      <c r="A28" s="5"/>
      <c r="B28" s="350" t="s">
        <v>342</v>
      </c>
      <c r="C28" s="120" t="s">
        <v>91</v>
      </c>
      <c r="D28" s="121">
        <v>25</v>
      </c>
      <c r="E28" s="121"/>
      <c r="F28" s="121">
        <f>+E28*$D28</f>
        <v>0</v>
      </c>
      <c r="G28" s="99"/>
      <c r="H28" s="99"/>
    </row>
    <row r="29" spans="1:6" ht="12.75">
      <c r="A29" s="6"/>
      <c r="B29" s="139"/>
      <c r="D29" s="102"/>
      <c r="E29" s="136"/>
      <c r="F29" s="135"/>
    </row>
    <row r="30" spans="1:6" ht="12.75">
      <c r="A30" s="6"/>
      <c r="B30" s="241" t="s">
        <v>24</v>
      </c>
      <c r="C30" s="242"/>
      <c r="D30" s="243"/>
      <c r="E30" s="244"/>
      <c r="F30" s="245">
        <f>SUM(F14:F29)</f>
        <v>0</v>
      </c>
    </row>
    <row r="31" spans="1:6" ht="12.75">
      <c r="A31" s="6"/>
      <c r="B31" s="139"/>
      <c r="D31" s="102"/>
      <c r="E31" s="136"/>
      <c r="F31" s="135"/>
    </row>
    <row r="32" spans="1:6" ht="12.75">
      <c r="A32" s="11" t="s">
        <v>2</v>
      </c>
      <c r="B32" s="230" t="s">
        <v>249</v>
      </c>
      <c r="D32" s="102"/>
      <c r="E32" s="136"/>
      <c r="F32" s="135"/>
    </row>
    <row r="33" spans="1:6" ht="12.75">
      <c r="A33" s="11"/>
      <c r="B33" s="230"/>
      <c r="D33" s="102"/>
      <c r="E33" s="136"/>
      <c r="F33" s="135"/>
    </row>
    <row r="34" spans="1:6" ht="51">
      <c r="A34" s="6" t="s">
        <v>0</v>
      </c>
      <c r="B34" s="139" t="s">
        <v>250</v>
      </c>
      <c r="C34" s="246" t="s">
        <v>251</v>
      </c>
      <c r="D34" s="102">
        <v>1430</v>
      </c>
      <c r="E34" s="118"/>
      <c r="F34" s="135">
        <f>+E34*$D34</f>
        <v>0</v>
      </c>
    </row>
    <row r="35" spans="1:6" ht="12.75">
      <c r="A35" s="6"/>
      <c r="B35" s="139"/>
      <c r="D35" s="102"/>
      <c r="E35" s="118"/>
      <c r="F35" s="135"/>
    </row>
    <row r="36" spans="1:6" ht="25.5">
      <c r="A36" s="6" t="s">
        <v>2</v>
      </c>
      <c r="B36" s="139" t="s">
        <v>252</v>
      </c>
      <c r="C36" s="246" t="s">
        <v>253</v>
      </c>
      <c r="D36" s="102">
        <v>1950</v>
      </c>
      <c r="E36" s="118"/>
      <c r="F36" s="135">
        <f>+E36*$D36</f>
        <v>0</v>
      </c>
    </row>
    <row r="37" spans="1:6" ht="12.75">
      <c r="A37" s="6"/>
      <c r="B37" s="139"/>
      <c r="D37" s="102"/>
      <c r="E37" s="351"/>
      <c r="F37" s="135"/>
    </row>
    <row r="38" spans="1:6" ht="38.25">
      <c r="A38" s="6" t="s">
        <v>4</v>
      </c>
      <c r="B38" s="139" t="s">
        <v>254</v>
      </c>
      <c r="C38" s="246" t="s">
        <v>251</v>
      </c>
      <c r="D38" s="102">
        <v>710</v>
      </c>
      <c r="E38" s="118"/>
      <c r="F38" s="135">
        <f>+E38*$D38</f>
        <v>0</v>
      </c>
    </row>
    <row r="39" spans="1:6" ht="12.75">
      <c r="A39" s="6"/>
      <c r="B39" s="139"/>
      <c r="D39" s="102"/>
      <c r="E39" s="351"/>
      <c r="F39" s="135"/>
    </row>
    <row r="40" spans="1:6" ht="38.25">
      <c r="A40" s="6" t="s">
        <v>6</v>
      </c>
      <c r="B40" s="139" t="s">
        <v>48</v>
      </c>
      <c r="C40" s="246" t="s">
        <v>253</v>
      </c>
      <c r="D40" s="102">
        <f>D36</f>
        <v>1950</v>
      </c>
      <c r="E40" s="118"/>
      <c r="F40" s="135">
        <f>+E40*$D40</f>
        <v>0</v>
      </c>
    </row>
    <row r="41" spans="1:6" ht="12.75">
      <c r="A41" s="6"/>
      <c r="B41" s="139"/>
      <c r="D41" s="102"/>
      <c r="E41" s="351"/>
      <c r="F41" s="135"/>
    </row>
    <row r="42" spans="1:6" ht="63.75">
      <c r="A42" s="6" t="s">
        <v>16</v>
      </c>
      <c r="B42" s="139" t="s">
        <v>255</v>
      </c>
      <c r="C42" s="246" t="s">
        <v>251</v>
      </c>
      <c r="D42" s="102">
        <v>740</v>
      </c>
      <c r="E42" s="118"/>
      <c r="F42" s="135">
        <f>+E42*$D42</f>
        <v>0</v>
      </c>
    </row>
    <row r="43" spans="1:6" ht="12.75">
      <c r="A43" s="6"/>
      <c r="B43" s="139"/>
      <c r="D43" s="102"/>
      <c r="E43" s="351"/>
      <c r="F43" s="135"/>
    </row>
    <row r="44" spans="1:6" ht="63.75">
      <c r="A44" s="6" t="s">
        <v>25</v>
      </c>
      <c r="B44" s="139" t="s">
        <v>256</v>
      </c>
      <c r="C44" s="246" t="s">
        <v>251</v>
      </c>
      <c r="D44" s="102">
        <v>42</v>
      </c>
      <c r="E44" s="118"/>
      <c r="F44" s="135">
        <f>+E44*$D44</f>
        <v>0</v>
      </c>
    </row>
    <row r="45" spans="1:6" ht="12.75">
      <c r="A45" s="6"/>
      <c r="B45" s="139"/>
      <c r="D45" s="102"/>
      <c r="E45" s="351"/>
      <c r="F45" s="135"/>
    </row>
    <row r="46" spans="1:6" ht="38.25">
      <c r="A46" s="6" t="s">
        <v>26</v>
      </c>
      <c r="B46" s="139" t="s">
        <v>257</v>
      </c>
      <c r="C46" s="246" t="s">
        <v>253</v>
      </c>
      <c r="D46" s="102">
        <v>1900</v>
      </c>
      <c r="E46" s="118"/>
      <c r="F46" s="135">
        <f>+E46*$D46</f>
        <v>0</v>
      </c>
    </row>
    <row r="47" spans="1:6" ht="12.75">
      <c r="A47" s="6"/>
      <c r="B47" s="247"/>
      <c r="D47" s="102"/>
      <c r="E47" s="351"/>
      <c r="F47" s="135"/>
    </row>
    <row r="48" spans="1:6" ht="38.25">
      <c r="A48" s="6" t="s">
        <v>27</v>
      </c>
      <c r="B48" s="139" t="s">
        <v>258</v>
      </c>
      <c r="C48" s="246" t="s">
        <v>253</v>
      </c>
      <c r="D48" s="102">
        <v>170</v>
      </c>
      <c r="E48" s="118"/>
      <c r="F48" s="135">
        <f>+E48*$D48</f>
        <v>0</v>
      </c>
    </row>
    <row r="49" spans="1:6" ht="12.75">
      <c r="A49" s="6"/>
      <c r="B49" s="139"/>
      <c r="D49" s="102"/>
      <c r="E49" s="351"/>
      <c r="F49" s="135"/>
    </row>
    <row r="50" spans="1:6" ht="25.5">
      <c r="A50" s="6" t="s">
        <v>45</v>
      </c>
      <c r="B50" s="139" t="s">
        <v>259</v>
      </c>
      <c r="C50" s="246" t="s">
        <v>253</v>
      </c>
      <c r="D50" s="102">
        <v>75</v>
      </c>
      <c r="E50" s="118"/>
      <c r="F50" s="135">
        <f>+E50*$D50</f>
        <v>0</v>
      </c>
    </row>
    <row r="51" spans="1:6" ht="12.75">
      <c r="A51" s="6"/>
      <c r="B51" s="139"/>
      <c r="D51" s="102"/>
      <c r="E51" s="351"/>
      <c r="F51" s="135"/>
    </row>
    <row r="52" spans="1:6" ht="66.75">
      <c r="A52" s="6" t="s">
        <v>47</v>
      </c>
      <c r="B52" s="248" t="s">
        <v>260</v>
      </c>
      <c r="C52" s="246" t="s">
        <v>253</v>
      </c>
      <c r="D52" s="102">
        <f>D50</f>
        <v>75</v>
      </c>
      <c r="E52" s="118"/>
      <c r="F52" s="135">
        <f>+E52*$D52</f>
        <v>0</v>
      </c>
    </row>
    <row r="53" spans="1:6" ht="12.75">
      <c r="A53" s="6"/>
      <c r="B53" s="139"/>
      <c r="D53" s="102"/>
      <c r="E53" s="351"/>
      <c r="F53" s="135"/>
    </row>
    <row r="54" spans="1:6" ht="38.25">
      <c r="A54" s="6" t="s">
        <v>54</v>
      </c>
      <c r="B54" s="139" t="s">
        <v>261</v>
      </c>
      <c r="C54" s="246" t="s">
        <v>253</v>
      </c>
      <c r="D54" s="102">
        <v>1420</v>
      </c>
      <c r="E54" s="118"/>
      <c r="F54" s="135">
        <f>+E54*$D54</f>
        <v>0</v>
      </c>
    </row>
    <row r="55" spans="1:6" ht="12.75">
      <c r="A55" s="6"/>
      <c r="B55" s="139"/>
      <c r="D55" s="102"/>
      <c r="E55" s="351"/>
      <c r="F55" s="135"/>
    </row>
    <row r="56" spans="1:6" ht="25.5">
      <c r="A56" s="6" t="s">
        <v>55</v>
      </c>
      <c r="B56" s="139" t="s">
        <v>20</v>
      </c>
      <c r="C56" s="246" t="s">
        <v>253</v>
      </c>
      <c r="D56" s="102">
        <f>D54</f>
        <v>1420</v>
      </c>
      <c r="E56" s="118"/>
      <c r="F56" s="135">
        <f>+E56*$D56</f>
        <v>0</v>
      </c>
    </row>
    <row r="57" spans="1:6" ht="12.75">
      <c r="A57" s="6"/>
      <c r="B57" s="139"/>
      <c r="D57" s="102"/>
      <c r="E57" s="351"/>
      <c r="F57" s="135"/>
    </row>
    <row r="58" spans="1:6" ht="38.25">
      <c r="A58" s="6" t="s">
        <v>56</v>
      </c>
      <c r="B58" s="139" t="s">
        <v>262</v>
      </c>
      <c r="C58" s="246" t="s">
        <v>253</v>
      </c>
      <c r="D58" s="102">
        <f>D56</f>
        <v>1420</v>
      </c>
      <c r="E58" s="118"/>
      <c r="F58" s="135">
        <f>+E58*$D58</f>
        <v>0</v>
      </c>
    </row>
    <row r="59" spans="1:6" ht="12.75">
      <c r="A59" s="6"/>
      <c r="B59" s="139"/>
      <c r="D59" s="102"/>
      <c r="E59" s="351"/>
      <c r="F59" s="135"/>
    </row>
    <row r="60" spans="1:6" ht="38.25">
      <c r="A60" s="6" t="s">
        <v>57</v>
      </c>
      <c r="B60" s="385" t="s">
        <v>263</v>
      </c>
      <c r="C60" s="246" t="s">
        <v>253</v>
      </c>
      <c r="D60" s="102">
        <v>180</v>
      </c>
      <c r="E60" s="118"/>
      <c r="F60" s="135">
        <f>+E60*$D60</f>
        <v>0</v>
      </c>
    </row>
    <row r="61" spans="1:6" ht="12.75">
      <c r="A61" s="6"/>
      <c r="B61" s="139"/>
      <c r="D61" s="102"/>
      <c r="E61" s="351"/>
      <c r="F61" s="135"/>
    </row>
    <row r="62" spans="1:6" ht="38.25">
      <c r="A62" s="6" t="s">
        <v>94</v>
      </c>
      <c r="B62" s="139" t="s">
        <v>264</v>
      </c>
      <c r="C62" s="246" t="s">
        <v>253</v>
      </c>
      <c r="D62" s="102">
        <v>122</v>
      </c>
      <c r="E62" s="118"/>
      <c r="F62" s="135">
        <f>+E62*$D62</f>
        <v>0</v>
      </c>
    </row>
    <row r="63" spans="1:6" ht="12.75">
      <c r="A63" s="6"/>
      <c r="B63" s="139"/>
      <c r="D63" s="102"/>
      <c r="E63" s="351"/>
      <c r="F63" s="135"/>
    </row>
    <row r="64" spans="1:6" ht="38.25">
      <c r="A64" s="6" t="s">
        <v>265</v>
      </c>
      <c r="B64" s="139" t="s">
        <v>266</v>
      </c>
      <c r="C64" s="246" t="s">
        <v>253</v>
      </c>
      <c r="D64" s="102">
        <v>352.5</v>
      </c>
      <c r="E64" s="118"/>
      <c r="F64" s="135">
        <f>+E64*$D64</f>
        <v>0</v>
      </c>
    </row>
    <row r="65" spans="1:6" ht="12.75">
      <c r="A65" s="6"/>
      <c r="B65" s="139"/>
      <c r="D65" s="102"/>
      <c r="E65" s="118"/>
      <c r="F65" s="135"/>
    </row>
    <row r="66" spans="1:6" ht="38.25">
      <c r="A66" s="6" t="s">
        <v>267</v>
      </c>
      <c r="B66" s="139" t="s">
        <v>268</v>
      </c>
      <c r="C66" s="148" t="s">
        <v>9</v>
      </c>
      <c r="D66" s="102">
        <v>372</v>
      </c>
      <c r="E66" s="118"/>
      <c r="F66" s="135">
        <f>+E66*$D66</f>
        <v>0</v>
      </c>
    </row>
    <row r="67" spans="1:6" ht="12.75">
      <c r="A67" s="6"/>
      <c r="B67" s="139"/>
      <c r="D67" s="102"/>
      <c r="E67" s="118"/>
      <c r="F67" s="135"/>
    </row>
    <row r="68" spans="1:6" ht="38.25">
      <c r="A68" s="6" t="s">
        <v>269</v>
      </c>
      <c r="B68" s="139" t="s">
        <v>270</v>
      </c>
      <c r="C68" s="148" t="s">
        <v>9</v>
      </c>
      <c r="D68" s="102">
        <v>118.5</v>
      </c>
      <c r="E68" s="118"/>
      <c r="F68" s="135">
        <f>+E68*$D68</f>
        <v>0</v>
      </c>
    </row>
    <row r="69" spans="1:6" ht="12.75">
      <c r="A69" s="6"/>
      <c r="B69" s="139"/>
      <c r="D69" s="102"/>
      <c r="E69" s="136"/>
      <c r="F69" s="135"/>
    </row>
    <row r="70" spans="1:6" ht="12.75">
      <c r="A70" s="6"/>
      <c r="B70" s="241" t="s">
        <v>271</v>
      </c>
      <c r="C70" s="242"/>
      <c r="D70" s="243"/>
      <c r="E70" s="244"/>
      <c r="F70" s="245">
        <f>SUM(F34:F69)</f>
        <v>0</v>
      </c>
    </row>
    <row r="71" spans="1:6" ht="12.75">
      <c r="A71" s="6"/>
      <c r="B71" s="139"/>
      <c r="D71" s="102"/>
      <c r="E71" s="136"/>
      <c r="F71" s="135"/>
    </row>
    <row r="72" spans="1:6" ht="12.75">
      <c r="A72" s="11" t="s">
        <v>4</v>
      </c>
      <c r="B72" s="230" t="s">
        <v>35</v>
      </c>
      <c r="D72" s="102"/>
      <c r="E72" s="136"/>
      <c r="F72" s="135"/>
    </row>
    <row r="73" spans="1:6" ht="12.75">
      <c r="A73" s="11"/>
      <c r="B73" s="230"/>
      <c r="D73" s="102"/>
      <c r="E73" s="136"/>
      <c r="F73" s="135"/>
    </row>
    <row r="74" spans="1:6" ht="65.25">
      <c r="A74" s="6" t="s">
        <v>0</v>
      </c>
      <c r="B74" s="101" t="s">
        <v>272</v>
      </c>
      <c r="C74" s="148" t="s">
        <v>9</v>
      </c>
      <c r="D74" s="102">
        <v>8</v>
      </c>
      <c r="E74" s="118"/>
      <c r="F74" s="135">
        <f>+E74*$D74</f>
        <v>0</v>
      </c>
    </row>
    <row r="75" spans="1:6" ht="12.75">
      <c r="A75" s="6"/>
      <c r="B75" s="139"/>
      <c r="D75" s="102"/>
      <c r="E75" s="351"/>
      <c r="F75" s="135"/>
    </row>
    <row r="76" spans="1:6" ht="65.25">
      <c r="A76" s="6" t="s">
        <v>2</v>
      </c>
      <c r="B76" s="101" t="s">
        <v>273</v>
      </c>
      <c r="C76" s="148" t="s">
        <v>9</v>
      </c>
      <c r="D76" s="102">
        <v>170</v>
      </c>
      <c r="E76" s="118"/>
      <c r="F76" s="135">
        <f>+E76*$D76</f>
        <v>0</v>
      </c>
    </row>
    <row r="77" spans="1:6" ht="12.75">
      <c r="A77" s="6"/>
      <c r="B77" s="101"/>
      <c r="D77" s="102"/>
      <c r="E77" s="135"/>
      <c r="F77" s="135"/>
    </row>
    <row r="78" spans="1:6" ht="65.25">
      <c r="A78" s="6" t="s">
        <v>4</v>
      </c>
      <c r="B78" s="101" t="s">
        <v>274</v>
      </c>
      <c r="C78" s="148" t="s">
        <v>9</v>
      </c>
      <c r="D78" s="102">
        <v>28</v>
      </c>
      <c r="E78" s="135"/>
      <c r="F78" s="135">
        <f>+E78*$D78</f>
        <v>0</v>
      </c>
    </row>
    <row r="79" spans="1:6" ht="12.75">
      <c r="A79" s="6"/>
      <c r="B79" s="101"/>
      <c r="D79" s="102"/>
      <c r="E79" s="138"/>
      <c r="F79" s="135"/>
    </row>
    <row r="80" spans="1:6" ht="65.25">
      <c r="A80" s="6" t="s">
        <v>6</v>
      </c>
      <c r="B80" s="101" t="s">
        <v>275</v>
      </c>
      <c r="C80" s="148" t="s">
        <v>9</v>
      </c>
      <c r="D80" s="102">
        <f>75+24</f>
        <v>99</v>
      </c>
      <c r="E80" s="135"/>
      <c r="F80" s="135">
        <f>+E80*$D80</f>
        <v>0</v>
      </c>
    </row>
    <row r="81" spans="1:6" ht="12.75">
      <c r="A81" s="6"/>
      <c r="B81" s="101"/>
      <c r="D81" s="102"/>
      <c r="E81" s="138"/>
      <c r="F81" s="135"/>
    </row>
    <row r="82" spans="1:6" ht="38.25">
      <c r="A82" s="6" t="s">
        <v>16</v>
      </c>
      <c r="B82" s="101" t="s">
        <v>276</v>
      </c>
      <c r="C82" s="148" t="s">
        <v>10</v>
      </c>
      <c r="D82" s="102">
        <v>4</v>
      </c>
      <c r="E82" s="135"/>
      <c r="F82" s="135">
        <f>+E82*$D82</f>
        <v>0</v>
      </c>
    </row>
    <row r="83" spans="1:6" ht="12.75">
      <c r="A83" s="6"/>
      <c r="B83" s="139"/>
      <c r="D83" s="102"/>
      <c r="E83" s="136"/>
      <c r="F83" s="135"/>
    </row>
    <row r="84" spans="1:6" ht="12.75">
      <c r="A84" s="6"/>
      <c r="B84" s="241" t="s">
        <v>36</v>
      </c>
      <c r="C84" s="242"/>
      <c r="D84" s="243"/>
      <c r="E84" s="244"/>
      <c r="F84" s="245">
        <f>SUM(F74:F83)</f>
        <v>0</v>
      </c>
    </row>
    <row r="85" spans="1:6" ht="12.75">
      <c r="A85" s="6"/>
      <c r="B85" s="230"/>
      <c r="D85" s="102"/>
      <c r="E85" s="136"/>
      <c r="F85" s="249"/>
    </row>
    <row r="86" spans="1:6" ht="12.75">
      <c r="A86" s="115" t="s">
        <v>6</v>
      </c>
      <c r="B86" s="386" t="s">
        <v>7</v>
      </c>
      <c r="C86" s="117"/>
      <c r="D86" s="142"/>
      <c r="E86" s="351"/>
      <c r="F86" s="118"/>
    </row>
    <row r="87" spans="1:6" ht="12.75">
      <c r="A87" s="115"/>
      <c r="B87" s="386"/>
      <c r="C87" s="117"/>
      <c r="D87" s="142"/>
      <c r="E87" s="351"/>
      <c r="F87" s="118"/>
    </row>
    <row r="88" spans="1:6" ht="12.75">
      <c r="A88" s="5" t="s">
        <v>0</v>
      </c>
      <c r="B88" s="348" t="s">
        <v>101</v>
      </c>
      <c r="C88" s="117" t="s">
        <v>10</v>
      </c>
      <c r="D88" s="142">
        <v>1</v>
      </c>
      <c r="E88" s="118"/>
      <c r="F88" s="118">
        <f>+E88*$D88</f>
        <v>0</v>
      </c>
    </row>
    <row r="89" spans="1:6" ht="12.75">
      <c r="A89" s="5"/>
      <c r="B89" s="385"/>
      <c r="C89" s="117"/>
      <c r="D89" s="142"/>
      <c r="E89" s="351"/>
      <c r="F89" s="118"/>
    </row>
    <row r="90" spans="1:6" ht="25.5">
      <c r="A90" s="5" t="s">
        <v>2</v>
      </c>
      <c r="B90" s="348" t="s">
        <v>224</v>
      </c>
      <c r="C90" s="117" t="s">
        <v>18</v>
      </c>
      <c r="D90" s="142">
        <v>1</v>
      </c>
      <c r="E90" s="118"/>
      <c r="F90" s="118">
        <f>+E90*$D90</f>
        <v>0</v>
      </c>
    </row>
    <row r="91" spans="1:6" ht="12.75">
      <c r="A91" s="5"/>
      <c r="B91" s="385"/>
      <c r="C91" s="117"/>
      <c r="D91" s="142"/>
      <c r="E91" s="351"/>
      <c r="F91" s="118"/>
    </row>
    <row r="92" spans="1:6" ht="12.75">
      <c r="A92" s="5"/>
      <c r="B92" s="387" t="s">
        <v>31</v>
      </c>
      <c r="C92" s="388"/>
      <c r="D92" s="389"/>
      <c r="E92" s="390"/>
      <c r="F92" s="391">
        <f>SUM(F88:F91)</f>
        <v>0</v>
      </c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65"/>
  <sheetViews>
    <sheetView view="pageBreakPreview" zoomScaleSheetLayoutView="100" zoomScalePageLayoutView="0" workbookViewId="0" topLeftCell="A42">
      <selection activeCell="E66" sqref="E66"/>
    </sheetView>
  </sheetViews>
  <sheetFormatPr defaultColWidth="9.00390625" defaultRowHeight="12.75"/>
  <cols>
    <col min="1" max="1" width="4.75390625" style="4" customWidth="1"/>
    <col min="2" max="2" width="45.75390625" style="101" customWidth="1"/>
    <col min="3" max="3" width="6.75390625" style="148" customWidth="1"/>
    <col min="4" max="4" width="9.75390625" style="102" customWidth="1"/>
    <col min="5" max="5" width="10.75390625" style="102" customWidth="1"/>
    <col min="6" max="6" width="11.75390625" style="102" customWidth="1"/>
    <col min="7" max="7" width="14.75390625" style="99" customWidth="1"/>
    <col min="8" max="9" width="11.75390625" style="100" customWidth="1"/>
    <col min="10" max="16384" width="9.125" style="100" customWidth="1"/>
  </cols>
  <sheetData>
    <row r="1" spans="1:6" ht="12.75">
      <c r="A1" s="251" t="str">
        <f>'[1]REKAPITULACIJA'!B7</f>
        <v>POSLOVNA CONA AJDOVŠČINA - ''POD ŽELEZNICO" 3. FAZA - PREČNA CESTA</v>
      </c>
      <c r="B1" s="210"/>
      <c r="C1" s="210"/>
      <c r="D1" s="210"/>
      <c r="E1" s="210"/>
      <c r="F1" s="210"/>
    </row>
    <row r="2" spans="1:6" ht="12.75" customHeight="1">
      <c r="A2" s="211" t="s">
        <v>108</v>
      </c>
      <c r="B2" s="211"/>
      <c r="C2" s="211"/>
      <c r="D2" s="211"/>
      <c r="E2" s="211"/>
      <c r="F2" s="211"/>
    </row>
    <row r="3" spans="1:6" ht="18" customHeight="1">
      <c r="A3" s="211" t="s">
        <v>17</v>
      </c>
      <c r="B3" s="211"/>
      <c r="C3" s="211"/>
      <c r="D3" s="211"/>
      <c r="E3" s="211"/>
      <c r="F3" s="211"/>
    </row>
    <row r="4" spans="1:6" ht="12.75">
      <c r="A4" s="252"/>
      <c r="B4" s="252"/>
      <c r="C4" s="252"/>
      <c r="D4" s="252"/>
      <c r="E4" s="252"/>
      <c r="F4" s="252"/>
    </row>
    <row r="5" spans="1:6" ht="12.75" customHeight="1">
      <c r="A5" s="1" t="s">
        <v>0</v>
      </c>
      <c r="B5" s="153" t="s">
        <v>1</v>
      </c>
      <c r="C5" s="253"/>
      <c r="D5" s="253"/>
      <c r="E5" s="253"/>
      <c r="F5" s="154">
        <f>+F19</f>
        <v>0</v>
      </c>
    </row>
    <row r="6" spans="1:6" ht="12.75">
      <c r="A6" s="254" t="s">
        <v>2</v>
      </c>
      <c r="B6" s="255" t="s">
        <v>3</v>
      </c>
      <c r="C6" s="256"/>
      <c r="D6" s="256"/>
      <c r="E6" s="256"/>
      <c r="F6" s="257">
        <f>+F31</f>
        <v>0</v>
      </c>
    </row>
    <row r="7" spans="1:6" ht="12.75">
      <c r="A7" s="254" t="s">
        <v>4</v>
      </c>
      <c r="B7" s="255" t="s">
        <v>5</v>
      </c>
      <c r="C7" s="256"/>
      <c r="D7" s="256"/>
      <c r="E7" s="256"/>
      <c r="F7" s="257">
        <f>+F55</f>
        <v>0</v>
      </c>
    </row>
    <row r="8" spans="1:6" ht="13.5" thickBot="1">
      <c r="A8" s="258" t="s">
        <v>6</v>
      </c>
      <c r="B8" s="259" t="s">
        <v>7</v>
      </c>
      <c r="C8" s="260"/>
      <c r="D8" s="260"/>
      <c r="E8" s="260"/>
      <c r="F8" s="261">
        <f>+F65</f>
        <v>0</v>
      </c>
    </row>
    <row r="9" spans="1:6" ht="13.5" thickTop="1">
      <c r="A9" s="262"/>
      <c r="B9" s="263" t="s">
        <v>19</v>
      </c>
      <c r="C9" s="264"/>
      <c r="D9" s="264"/>
      <c r="E9" s="264"/>
      <c r="F9" s="265">
        <f>SUM(F5:F8)</f>
        <v>0</v>
      </c>
    </row>
    <row r="10" spans="1:6" ht="12.75">
      <c r="A10" s="1"/>
      <c r="B10" s="153"/>
      <c r="C10" s="266"/>
      <c r="D10" s="266"/>
      <c r="E10" s="266"/>
      <c r="F10" s="154"/>
    </row>
    <row r="11" spans="1:2" ht="12.75">
      <c r="A11" s="1" t="s">
        <v>0</v>
      </c>
      <c r="B11" s="153" t="s">
        <v>8</v>
      </c>
    </row>
    <row r="13" spans="1:6" ht="12.75">
      <c r="A13" s="4" t="s">
        <v>0</v>
      </c>
      <c r="B13" s="139" t="s">
        <v>150</v>
      </c>
      <c r="C13" s="148" t="s">
        <v>9</v>
      </c>
      <c r="D13" s="102">
        <v>265</v>
      </c>
      <c r="E13" s="142"/>
      <c r="F13" s="102">
        <f>+D13*E13</f>
        <v>0</v>
      </c>
    </row>
    <row r="14" spans="2:5" ht="12.75">
      <c r="B14" s="267"/>
      <c r="E14" s="142"/>
    </row>
    <row r="15" spans="1:6" ht="25.5">
      <c r="A15" s="4" t="s">
        <v>2</v>
      </c>
      <c r="B15" s="139" t="s">
        <v>142</v>
      </c>
      <c r="C15" s="148" t="s">
        <v>10</v>
      </c>
      <c r="D15" s="102">
        <v>12</v>
      </c>
      <c r="E15" s="142"/>
      <c r="F15" s="102">
        <f>+D15*E15</f>
        <v>0</v>
      </c>
    </row>
    <row r="16" spans="2:5" ht="12.75">
      <c r="B16" s="139"/>
      <c r="E16" s="142"/>
    </row>
    <row r="17" spans="1:6" ht="38.25">
      <c r="A17" s="4" t="s">
        <v>4</v>
      </c>
      <c r="B17" s="139" t="s">
        <v>277</v>
      </c>
      <c r="C17" s="148" t="s">
        <v>10</v>
      </c>
      <c r="D17" s="102">
        <v>0.25</v>
      </c>
      <c r="E17" s="142"/>
      <c r="F17" s="102">
        <f>+D17*E17</f>
        <v>0</v>
      </c>
    </row>
    <row r="18" ht="10.5" customHeight="1"/>
    <row r="19" spans="2:6" ht="12.75">
      <c r="B19" s="268" t="s">
        <v>12</v>
      </c>
      <c r="C19" s="269"/>
      <c r="D19" s="257"/>
      <c r="E19" s="257"/>
      <c r="F19" s="270">
        <f>SUM(F13:F18)</f>
        <v>0</v>
      </c>
    </row>
    <row r="20" spans="2:6" ht="12.75">
      <c r="B20" s="153"/>
      <c r="F20" s="154"/>
    </row>
    <row r="21" spans="1:2" ht="12.75">
      <c r="A21" s="1" t="s">
        <v>2</v>
      </c>
      <c r="B21" s="230" t="s">
        <v>11</v>
      </c>
    </row>
    <row r="22" ht="12.75">
      <c r="B22" s="139"/>
    </row>
    <row r="23" spans="1:5" ht="76.5">
      <c r="A23" s="4" t="s">
        <v>0</v>
      </c>
      <c r="B23" s="139" t="s">
        <v>278</v>
      </c>
      <c r="E23" s="271"/>
    </row>
    <row r="24" spans="2:7" ht="14.25">
      <c r="B24" s="139" t="s">
        <v>279</v>
      </c>
      <c r="C24" s="246" t="s">
        <v>251</v>
      </c>
      <c r="D24" s="102">
        <f>ROUND(0.8*G24,1)</f>
        <v>729.6</v>
      </c>
      <c r="E24" s="142"/>
      <c r="F24" s="102">
        <f>E24*D24</f>
        <v>0</v>
      </c>
      <c r="G24" s="99">
        <v>912</v>
      </c>
    </row>
    <row r="25" spans="2:9" ht="14.25">
      <c r="B25" s="139" t="s">
        <v>280</v>
      </c>
      <c r="C25" s="246" t="s">
        <v>251</v>
      </c>
      <c r="D25" s="102">
        <f>G24-D24</f>
        <v>182.39999999999998</v>
      </c>
      <c r="E25" s="142"/>
      <c r="F25" s="102">
        <f>E25*D25</f>
        <v>0</v>
      </c>
      <c r="H25" s="99"/>
      <c r="I25" s="99"/>
    </row>
    <row r="26" spans="2:9" ht="12.75">
      <c r="B26" s="139"/>
      <c r="E26" s="392"/>
      <c r="H26" s="99"/>
      <c r="I26" s="99"/>
    </row>
    <row r="27" spans="1:6" ht="16.5" customHeight="1">
      <c r="A27" s="4" t="s">
        <v>2</v>
      </c>
      <c r="B27" s="139" t="s">
        <v>153</v>
      </c>
      <c r="C27" s="246" t="s">
        <v>253</v>
      </c>
      <c r="D27" s="102">
        <v>364</v>
      </c>
      <c r="E27" s="142"/>
      <c r="F27" s="102">
        <f>E27*D27</f>
        <v>0</v>
      </c>
    </row>
    <row r="28" spans="2:5" ht="12.75">
      <c r="B28" s="139"/>
      <c r="E28" s="392"/>
    </row>
    <row r="29" spans="1:7" ht="63.75">
      <c r="A29" s="4" t="s">
        <v>4</v>
      </c>
      <c r="B29" s="139" t="s">
        <v>281</v>
      </c>
      <c r="C29" s="246" t="s">
        <v>251</v>
      </c>
      <c r="D29" s="102">
        <v>647</v>
      </c>
      <c r="E29" s="142"/>
      <c r="F29" s="102">
        <f>+D29*E29</f>
        <v>0</v>
      </c>
      <c r="G29" s="104"/>
    </row>
    <row r="30" spans="2:7" ht="12.75">
      <c r="B30" s="139"/>
      <c r="E30" s="271"/>
      <c r="G30" s="104"/>
    </row>
    <row r="31" spans="2:6" ht="12.75">
      <c r="B31" s="241" t="s">
        <v>13</v>
      </c>
      <c r="C31" s="242"/>
      <c r="D31" s="243"/>
      <c r="E31" s="243"/>
      <c r="F31" s="270">
        <f>SUM(F23:F30)</f>
        <v>0</v>
      </c>
    </row>
    <row r="32" ht="12.75">
      <c r="B32" s="139"/>
    </row>
    <row r="33" spans="1:2" ht="12.75">
      <c r="A33" s="1" t="s">
        <v>4</v>
      </c>
      <c r="B33" s="230" t="s">
        <v>5</v>
      </c>
    </row>
    <row r="34" spans="1:2" ht="12.75">
      <c r="A34" s="1"/>
      <c r="B34" s="230"/>
    </row>
    <row r="35" spans="1:6" ht="39.75">
      <c r="A35" s="4" t="s">
        <v>0</v>
      </c>
      <c r="B35" s="248" t="s">
        <v>282</v>
      </c>
      <c r="C35" s="148" t="s">
        <v>9</v>
      </c>
      <c r="D35" s="102">
        <v>108</v>
      </c>
      <c r="F35" s="102">
        <f>+D35*E35</f>
        <v>0</v>
      </c>
    </row>
    <row r="36" ht="12.75">
      <c r="B36" s="139"/>
    </row>
    <row r="37" spans="1:6" ht="39.75">
      <c r="A37" s="4" t="s">
        <v>2</v>
      </c>
      <c r="B37" s="248" t="s">
        <v>283</v>
      </c>
      <c r="C37" s="148" t="s">
        <v>9</v>
      </c>
      <c r="D37" s="102">
        <v>99</v>
      </c>
      <c r="E37" s="142"/>
      <c r="F37" s="102">
        <f>+D37*E37</f>
        <v>0</v>
      </c>
    </row>
    <row r="38" spans="2:5" ht="12.75">
      <c r="B38" s="248"/>
      <c r="E38" s="142"/>
    </row>
    <row r="39" spans="1:6" ht="39.75">
      <c r="A39" s="4" t="s">
        <v>4</v>
      </c>
      <c r="B39" s="248" t="s">
        <v>284</v>
      </c>
      <c r="C39" s="148" t="s">
        <v>9</v>
      </c>
      <c r="D39" s="102">
        <v>49</v>
      </c>
      <c r="E39" s="142"/>
      <c r="F39" s="102">
        <f>+D39*E39</f>
        <v>0</v>
      </c>
    </row>
    <row r="40" spans="2:5" ht="12.75">
      <c r="B40" s="139"/>
      <c r="E40" s="142"/>
    </row>
    <row r="41" spans="1:7" ht="102">
      <c r="A41" s="4" t="s">
        <v>6</v>
      </c>
      <c r="B41" s="101" t="s">
        <v>285</v>
      </c>
      <c r="E41" s="142"/>
      <c r="G41" s="139"/>
    </row>
    <row r="42" spans="2:6" ht="12.75">
      <c r="B42" s="139" t="s">
        <v>286</v>
      </c>
      <c r="C42" s="148" t="s">
        <v>10</v>
      </c>
      <c r="D42" s="102">
        <v>2</v>
      </c>
      <c r="E42" s="142"/>
      <c r="F42" s="102">
        <f>+D42*E42</f>
        <v>0</v>
      </c>
    </row>
    <row r="43" spans="2:6" ht="12.75">
      <c r="B43" s="139" t="s">
        <v>287</v>
      </c>
      <c r="C43" s="148" t="s">
        <v>10</v>
      </c>
      <c r="D43" s="102">
        <v>1</v>
      </c>
      <c r="E43" s="142"/>
      <c r="F43" s="102">
        <f>+D43*E43</f>
        <v>0</v>
      </c>
    </row>
    <row r="44" spans="2:5" ht="12.75">
      <c r="B44" s="139"/>
      <c r="E44" s="142"/>
    </row>
    <row r="45" spans="1:5" ht="89.25">
      <c r="A45" s="4" t="s">
        <v>16</v>
      </c>
      <c r="B45" s="101" t="s">
        <v>288</v>
      </c>
      <c r="E45" s="142"/>
    </row>
    <row r="46" spans="2:6" ht="12.75">
      <c r="B46" s="139" t="s">
        <v>289</v>
      </c>
      <c r="C46" s="148" t="s">
        <v>10</v>
      </c>
      <c r="D46" s="102">
        <v>3</v>
      </c>
      <c r="E46" s="142"/>
      <c r="F46" s="102">
        <f>+D46*E46</f>
        <v>0</v>
      </c>
    </row>
    <row r="47" spans="2:6" ht="12.75">
      <c r="B47" s="139" t="s">
        <v>286</v>
      </c>
      <c r="C47" s="148" t="s">
        <v>10</v>
      </c>
      <c r="D47" s="102">
        <v>1</v>
      </c>
      <c r="E47" s="142"/>
      <c r="F47" s="102">
        <f>+D47*E47</f>
        <v>0</v>
      </c>
    </row>
    <row r="48" spans="1:5" ht="15">
      <c r="A48" s="272"/>
      <c r="E48" s="142"/>
    </row>
    <row r="49" spans="1:7" ht="76.5">
      <c r="A49" s="4" t="s">
        <v>25</v>
      </c>
      <c r="B49" s="139" t="s">
        <v>290</v>
      </c>
      <c r="C49" s="148" t="s">
        <v>10</v>
      </c>
      <c r="D49" s="102">
        <v>7</v>
      </c>
      <c r="E49" s="142"/>
      <c r="F49" s="102">
        <f>+D49*E49</f>
        <v>0</v>
      </c>
      <c r="G49" s="273"/>
    </row>
    <row r="50" spans="1:5" ht="15">
      <c r="A50" s="272"/>
      <c r="B50" s="139"/>
      <c r="E50" s="142"/>
    </row>
    <row r="51" spans="1:6" ht="25.5">
      <c r="A51" s="4" t="s">
        <v>26</v>
      </c>
      <c r="B51" s="248" t="s">
        <v>291</v>
      </c>
      <c r="C51" s="148" t="s">
        <v>10</v>
      </c>
      <c r="D51" s="102">
        <v>1</v>
      </c>
      <c r="E51" s="142"/>
      <c r="F51" s="102">
        <f>+D51*E51</f>
        <v>0</v>
      </c>
    </row>
    <row r="52" spans="1:5" ht="15">
      <c r="A52" s="272"/>
      <c r="B52" s="139"/>
      <c r="E52" s="142"/>
    </row>
    <row r="53" spans="1:6" ht="25.5">
      <c r="A53" s="4" t="s">
        <v>27</v>
      </c>
      <c r="B53" s="101" t="s">
        <v>292</v>
      </c>
      <c r="C53" s="274" t="s">
        <v>10</v>
      </c>
      <c r="D53" s="275">
        <v>1</v>
      </c>
      <c r="E53" s="393"/>
      <c r="F53" s="276">
        <f>E53*D53</f>
        <v>0</v>
      </c>
    </row>
    <row r="54" spans="2:5" ht="12.75">
      <c r="B54" s="139"/>
      <c r="E54" s="271"/>
    </row>
    <row r="55" spans="2:6" ht="12.75">
      <c r="B55" s="241" t="s">
        <v>14</v>
      </c>
      <c r="C55" s="242"/>
      <c r="D55" s="243"/>
      <c r="E55" s="243"/>
      <c r="F55" s="270">
        <f>SUM(F35:F54)</f>
        <v>0</v>
      </c>
    </row>
    <row r="56" spans="2:6" ht="12.75">
      <c r="B56" s="230"/>
      <c r="F56" s="154"/>
    </row>
    <row r="57" spans="1:11" ht="12.75">
      <c r="A57" s="1" t="s">
        <v>6</v>
      </c>
      <c r="B57" s="230" t="s">
        <v>7</v>
      </c>
      <c r="K57" s="101"/>
    </row>
    <row r="58" spans="1:11" ht="12.75">
      <c r="A58" s="1"/>
      <c r="B58" s="230"/>
      <c r="K58" s="101"/>
    </row>
    <row r="59" spans="1:6" ht="12.75">
      <c r="A59" s="4" t="s">
        <v>0</v>
      </c>
      <c r="B59" s="139" t="s">
        <v>101</v>
      </c>
      <c r="C59" s="148" t="s">
        <v>9</v>
      </c>
      <c r="D59" s="102">
        <f>D13</f>
        <v>265</v>
      </c>
      <c r="E59" s="142"/>
      <c r="F59" s="102">
        <f>+D59*E59</f>
        <v>0</v>
      </c>
    </row>
    <row r="60" spans="2:5" ht="12.75">
      <c r="B60" s="139"/>
      <c r="E60" s="392"/>
    </row>
    <row r="61" spans="1:6" ht="12.75">
      <c r="A61" s="4" t="s">
        <v>2</v>
      </c>
      <c r="B61" s="139" t="s">
        <v>140</v>
      </c>
      <c r="C61" s="148" t="s">
        <v>9</v>
      </c>
      <c r="D61" s="102">
        <f>D59</f>
        <v>265</v>
      </c>
      <c r="E61" s="142"/>
      <c r="F61" s="102">
        <f>+D61*E61</f>
        <v>0</v>
      </c>
    </row>
    <row r="62" spans="2:5" ht="12.75">
      <c r="B62" s="139"/>
      <c r="E62" s="392"/>
    </row>
    <row r="63" spans="1:6" ht="12.75">
      <c r="A63" s="4" t="s">
        <v>4</v>
      </c>
      <c r="B63" s="139" t="s">
        <v>137</v>
      </c>
      <c r="C63" s="148" t="s">
        <v>9</v>
      </c>
      <c r="D63" s="102">
        <f>D61</f>
        <v>265</v>
      </c>
      <c r="E63" s="142"/>
      <c r="F63" s="102">
        <f>+D63*E63</f>
        <v>0</v>
      </c>
    </row>
    <row r="64" spans="2:5" ht="12.75">
      <c r="B64" s="139"/>
      <c r="E64" s="271"/>
    </row>
    <row r="65" spans="2:6" ht="12.75">
      <c r="B65" s="241" t="s">
        <v>15</v>
      </c>
      <c r="C65" s="242"/>
      <c r="D65" s="243"/>
      <c r="E65" s="243"/>
      <c r="F65" s="270">
        <f>SUM(F59:F63)</f>
        <v>0</v>
      </c>
    </row>
  </sheetData>
  <sheetProtection/>
  <mergeCells count="9">
    <mergeCell ref="C7:E7"/>
    <mergeCell ref="C8:E8"/>
    <mergeCell ref="C9:E9"/>
    <mergeCell ref="A1:F1"/>
    <mergeCell ref="A2:F2"/>
    <mergeCell ref="A3:F3"/>
    <mergeCell ref="A4:F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55"/>
  <sheetViews>
    <sheetView view="pageBreakPreview" zoomScaleSheetLayoutView="100" zoomScalePageLayoutView="0" workbookViewId="0" topLeftCell="A31">
      <selection activeCell="E57" sqref="E57"/>
    </sheetView>
  </sheetViews>
  <sheetFormatPr defaultColWidth="9.00390625" defaultRowHeight="12.75"/>
  <cols>
    <col min="1" max="1" width="4.75390625" style="250" customWidth="1"/>
    <col min="2" max="2" width="45.75390625" style="100" customWidth="1"/>
    <col min="3" max="3" width="5.75390625" style="148" customWidth="1"/>
    <col min="4" max="4" width="8.75390625" style="100" customWidth="1"/>
    <col min="5" max="5" width="9.75390625" style="100" customWidth="1"/>
    <col min="6" max="6" width="12.75390625" style="100" customWidth="1"/>
    <col min="7" max="16384" width="9.125" style="100" customWidth="1"/>
  </cols>
  <sheetData>
    <row r="1" spans="1:6" ht="12.75">
      <c r="A1" s="251" t="str">
        <f>'[1]REKAPITULACIJA'!B7</f>
        <v>POSLOVNA CONA AJDOVŠČINA - ''POD ŽELEZNICO" 3. FAZA - PREČNA CESTA</v>
      </c>
      <c r="B1" s="210"/>
      <c r="C1" s="210"/>
      <c r="D1" s="210"/>
      <c r="E1" s="210"/>
      <c r="F1" s="210"/>
    </row>
    <row r="2" spans="1:6" ht="12.75" customHeight="1">
      <c r="A2" s="211" t="s">
        <v>115</v>
      </c>
      <c r="B2" s="211"/>
      <c r="C2" s="211"/>
      <c r="D2" s="211"/>
      <c r="E2" s="211"/>
      <c r="F2" s="211"/>
    </row>
    <row r="3" spans="1:6" ht="12.75">
      <c r="A3" s="252"/>
      <c r="B3" s="252"/>
      <c r="C3" s="252"/>
      <c r="D3" s="252"/>
      <c r="E3" s="252"/>
      <c r="F3" s="252"/>
    </row>
    <row r="4" spans="1:6" ht="12.75" customHeight="1">
      <c r="A4" s="1" t="s">
        <v>0</v>
      </c>
      <c r="B4" s="153" t="s">
        <v>1</v>
      </c>
      <c r="C4" s="253"/>
      <c r="D4" s="253"/>
      <c r="E4" s="253"/>
      <c r="F4" s="154">
        <f>+F20</f>
        <v>0</v>
      </c>
    </row>
    <row r="5" spans="1:6" ht="12.75" customHeight="1">
      <c r="A5" s="254" t="s">
        <v>2</v>
      </c>
      <c r="B5" s="255" t="s">
        <v>3</v>
      </c>
      <c r="C5" s="256"/>
      <c r="D5" s="256"/>
      <c r="E5" s="256"/>
      <c r="F5" s="257">
        <f>+F32</f>
        <v>0</v>
      </c>
    </row>
    <row r="6" spans="1:6" ht="12.75">
      <c r="A6" s="254" t="s">
        <v>4</v>
      </c>
      <c r="B6" s="255" t="s">
        <v>5</v>
      </c>
      <c r="C6" s="256"/>
      <c r="D6" s="256"/>
      <c r="E6" s="256"/>
      <c r="F6" s="257">
        <f>+F45</f>
        <v>0</v>
      </c>
    </row>
    <row r="7" spans="1:6" ht="13.5" thickBot="1">
      <c r="A7" s="258" t="s">
        <v>6</v>
      </c>
      <c r="B7" s="259" t="s">
        <v>7</v>
      </c>
      <c r="C7" s="260"/>
      <c r="D7" s="260"/>
      <c r="E7" s="260"/>
      <c r="F7" s="261">
        <f>+F55</f>
        <v>0</v>
      </c>
    </row>
    <row r="8" spans="1:6" ht="13.5" thickTop="1">
      <c r="A8" s="262"/>
      <c r="B8" s="263" t="s">
        <v>19</v>
      </c>
      <c r="C8" s="264"/>
      <c r="D8" s="264"/>
      <c r="E8" s="264"/>
      <c r="F8" s="265">
        <f>SUM(F4:F7)</f>
        <v>0</v>
      </c>
    </row>
    <row r="9" spans="1:6" ht="12.75">
      <c r="A9" s="1"/>
      <c r="B9" s="153"/>
      <c r="C9" s="266"/>
      <c r="D9" s="266"/>
      <c r="E9" s="266"/>
      <c r="F9" s="154"/>
    </row>
    <row r="10" spans="1:6" ht="12.75">
      <c r="A10" s="1" t="s">
        <v>0</v>
      </c>
      <c r="B10" s="153" t="s">
        <v>8</v>
      </c>
      <c r="D10" s="102"/>
      <c r="E10" s="102"/>
      <c r="F10" s="102"/>
    </row>
    <row r="11" spans="1:6" ht="12.75">
      <c r="A11" s="4"/>
      <c r="B11" s="101"/>
      <c r="D11" s="102"/>
      <c r="E11" s="102"/>
      <c r="F11" s="102"/>
    </row>
    <row r="12" spans="1:6" ht="14.25" customHeight="1">
      <c r="A12" s="4" t="s">
        <v>0</v>
      </c>
      <c r="B12" s="139" t="s">
        <v>150</v>
      </c>
      <c r="C12" s="148" t="s">
        <v>9</v>
      </c>
      <c r="D12" s="102">
        <v>169</v>
      </c>
      <c r="E12" s="142"/>
      <c r="F12" s="102">
        <f>+D12*E12</f>
        <v>0</v>
      </c>
    </row>
    <row r="13" spans="1:6" ht="12.75">
      <c r="A13" s="4"/>
      <c r="B13" s="149"/>
      <c r="D13" s="102"/>
      <c r="E13" s="142"/>
      <c r="F13" s="102"/>
    </row>
    <row r="14" spans="1:6" ht="25.5">
      <c r="A14" s="4" t="s">
        <v>2</v>
      </c>
      <c r="B14" s="139" t="s">
        <v>142</v>
      </c>
      <c r="C14" s="148" t="s">
        <v>10</v>
      </c>
      <c r="D14" s="102">
        <v>8</v>
      </c>
      <c r="E14" s="142"/>
      <c r="F14" s="102">
        <f>+D14*E14</f>
        <v>0</v>
      </c>
    </row>
    <row r="15" spans="1:6" ht="12.75">
      <c r="A15" s="4"/>
      <c r="B15" s="139"/>
      <c r="D15" s="102"/>
      <c r="E15" s="142"/>
      <c r="F15" s="102"/>
    </row>
    <row r="16" spans="1:6" ht="51">
      <c r="A16" s="4" t="s">
        <v>4</v>
      </c>
      <c r="B16" s="277" t="s">
        <v>293</v>
      </c>
      <c r="C16" s="148" t="s">
        <v>18</v>
      </c>
      <c r="D16" s="102">
        <v>1</v>
      </c>
      <c r="E16" s="142"/>
      <c r="F16" s="102">
        <f>+D16*E16</f>
        <v>0</v>
      </c>
    </row>
    <row r="17" spans="1:6" ht="12.75">
      <c r="A17" s="4"/>
      <c r="B17" s="139"/>
      <c r="D17" s="278"/>
      <c r="E17" s="142"/>
      <c r="F17" s="102"/>
    </row>
    <row r="18" spans="1:6" ht="38.25">
      <c r="A18" s="4" t="s">
        <v>6</v>
      </c>
      <c r="B18" s="139" t="s">
        <v>277</v>
      </c>
      <c r="C18" s="148" t="s">
        <v>18</v>
      </c>
      <c r="D18" s="102">
        <v>0.1</v>
      </c>
      <c r="E18" s="142"/>
      <c r="F18" s="102">
        <f>+D18*E18</f>
        <v>0</v>
      </c>
    </row>
    <row r="19" spans="1:6" ht="12.75">
      <c r="A19" s="4"/>
      <c r="B19" s="101"/>
      <c r="D19" s="102"/>
      <c r="E19" s="271"/>
      <c r="F19" s="102"/>
    </row>
    <row r="20" spans="1:6" ht="12.75">
      <c r="A20" s="4"/>
      <c r="B20" s="241" t="s">
        <v>12</v>
      </c>
      <c r="C20" s="242"/>
      <c r="D20" s="243"/>
      <c r="E20" s="243"/>
      <c r="F20" s="270">
        <f>SUM(F12:F19)</f>
        <v>0</v>
      </c>
    </row>
    <row r="21" spans="1:6" ht="12.75">
      <c r="A21" s="4"/>
      <c r="B21" s="230"/>
      <c r="D21" s="102"/>
      <c r="E21" s="102"/>
      <c r="F21" s="154"/>
    </row>
    <row r="22" spans="1:6" ht="12.75">
      <c r="A22" s="1" t="s">
        <v>2</v>
      </c>
      <c r="B22" s="230" t="s">
        <v>11</v>
      </c>
      <c r="D22" s="102"/>
      <c r="E22" s="102"/>
      <c r="F22" s="102"/>
    </row>
    <row r="23" spans="1:6" ht="12.75">
      <c r="A23" s="4"/>
      <c r="B23" s="139"/>
      <c r="D23" s="102"/>
      <c r="E23" s="102"/>
      <c r="F23" s="102"/>
    </row>
    <row r="24" spans="1:6" ht="76.5">
      <c r="A24" s="4" t="s">
        <v>0</v>
      </c>
      <c r="B24" s="139" t="s">
        <v>294</v>
      </c>
      <c r="D24" s="102"/>
      <c r="E24" s="102"/>
      <c r="F24" s="102"/>
    </row>
    <row r="25" spans="1:7" ht="14.25">
      <c r="A25" s="4"/>
      <c r="B25" s="104" t="s">
        <v>295</v>
      </c>
      <c r="C25" t="s">
        <v>251</v>
      </c>
      <c r="D25" s="102">
        <f>ROUND(0.8*G25,1)</f>
        <v>292</v>
      </c>
      <c r="E25" s="142"/>
      <c r="F25" s="102">
        <f>E25*D25</f>
        <v>0</v>
      </c>
      <c r="G25" s="102">
        <v>365</v>
      </c>
    </row>
    <row r="26" spans="1:6" ht="14.25">
      <c r="A26" s="4"/>
      <c r="B26" s="104" t="s">
        <v>296</v>
      </c>
      <c r="C26" t="s">
        <v>251</v>
      </c>
      <c r="D26" s="102">
        <f>G25-D25</f>
        <v>73</v>
      </c>
      <c r="E26" s="142"/>
      <c r="F26" s="102">
        <f>E26*D26</f>
        <v>0</v>
      </c>
    </row>
    <row r="27" spans="1:6" ht="12.75">
      <c r="A27" s="4"/>
      <c r="B27" s="139"/>
      <c r="D27" s="102"/>
      <c r="E27" s="142"/>
      <c r="F27" s="102"/>
    </row>
    <row r="28" spans="1:6" ht="15" customHeight="1">
      <c r="A28" s="4" t="s">
        <v>2</v>
      </c>
      <c r="B28" s="139" t="s">
        <v>153</v>
      </c>
      <c r="C28" t="s">
        <v>253</v>
      </c>
      <c r="D28" s="102">
        <v>125</v>
      </c>
      <c r="E28" s="142"/>
      <c r="F28" s="102">
        <f>E28*D28</f>
        <v>0</v>
      </c>
    </row>
    <row r="29" spans="1:6" ht="12.75">
      <c r="A29" s="4"/>
      <c r="B29" s="139"/>
      <c r="D29" s="102"/>
      <c r="E29" s="142"/>
      <c r="F29" s="102"/>
    </row>
    <row r="30" spans="1:6" ht="63.75">
      <c r="A30" s="4" t="s">
        <v>4</v>
      </c>
      <c r="B30" s="139" t="s">
        <v>281</v>
      </c>
      <c r="C30" t="s">
        <v>251</v>
      </c>
      <c r="D30" s="102">
        <v>310</v>
      </c>
      <c r="E30" s="142"/>
      <c r="F30" s="102">
        <f>+D30*E30</f>
        <v>0</v>
      </c>
    </row>
    <row r="31" spans="1:6" ht="12.75">
      <c r="A31" s="4"/>
      <c r="B31" s="139"/>
      <c r="D31" s="102"/>
      <c r="E31" s="271"/>
      <c r="F31" s="102"/>
    </row>
    <row r="32" spans="1:6" ht="12.75">
      <c r="A32" s="4"/>
      <c r="B32" s="241" t="s">
        <v>13</v>
      </c>
      <c r="C32" s="242"/>
      <c r="D32" s="243"/>
      <c r="E32" s="243"/>
      <c r="F32" s="270">
        <f>SUM(F24:F31)</f>
        <v>0</v>
      </c>
    </row>
    <row r="33" spans="1:6" ht="12.75">
      <c r="A33" s="4"/>
      <c r="B33" s="101"/>
      <c r="D33" s="102"/>
      <c r="E33" s="102"/>
      <c r="F33" s="102"/>
    </row>
    <row r="34" spans="1:6" ht="12.75">
      <c r="A34" s="1" t="s">
        <v>4</v>
      </c>
      <c r="B34" s="230" t="s">
        <v>5</v>
      </c>
      <c r="D34" s="102"/>
      <c r="E34" s="102"/>
      <c r="F34" s="102"/>
    </row>
    <row r="35" spans="1:6" ht="12.75">
      <c r="A35" s="1"/>
      <c r="B35" s="230"/>
      <c r="D35" s="102"/>
      <c r="E35" s="102"/>
      <c r="F35" s="102"/>
    </row>
    <row r="36" spans="1:6" ht="54">
      <c r="A36" s="4" t="s">
        <v>0</v>
      </c>
      <c r="B36" s="101" t="s">
        <v>297</v>
      </c>
      <c r="C36" s="148" t="s">
        <v>9</v>
      </c>
      <c r="D36" s="102">
        <v>169</v>
      </c>
      <c r="E36" s="142"/>
      <c r="F36" s="102">
        <f>+D36*E36</f>
        <v>0</v>
      </c>
    </row>
    <row r="37" spans="1:6" ht="12.75">
      <c r="A37" s="4"/>
      <c r="B37" s="139"/>
      <c r="D37" s="102"/>
      <c r="E37" s="392"/>
      <c r="F37" s="102"/>
    </row>
    <row r="38" spans="1:6" ht="76.5">
      <c r="A38" s="4" t="s">
        <v>2</v>
      </c>
      <c r="B38" s="139" t="s">
        <v>298</v>
      </c>
      <c r="D38" s="102"/>
      <c r="E38" s="392"/>
      <c r="F38" s="102"/>
    </row>
    <row r="39" spans="1:6" ht="12.75">
      <c r="A39" s="4"/>
      <c r="B39" s="139" t="s">
        <v>289</v>
      </c>
      <c r="C39" s="148" t="s">
        <v>10</v>
      </c>
      <c r="D39" s="102">
        <v>6</v>
      </c>
      <c r="E39" s="142"/>
      <c r="F39" s="102">
        <f>+D39*E39</f>
        <v>0</v>
      </c>
    </row>
    <row r="40" spans="1:6" ht="12.75">
      <c r="A40" s="4" t="s">
        <v>4</v>
      </c>
      <c r="B40" s="139"/>
      <c r="D40" s="102"/>
      <c r="E40" s="142"/>
      <c r="F40" s="102"/>
    </row>
    <row r="41" spans="1:6" ht="76.5">
      <c r="A41" s="4"/>
      <c r="B41" s="139" t="s">
        <v>299</v>
      </c>
      <c r="C41" s="148" t="s">
        <v>10</v>
      </c>
      <c r="D41" s="102">
        <v>6</v>
      </c>
      <c r="E41" s="142"/>
      <c r="F41" s="102">
        <f>+D41*E41</f>
        <v>0</v>
      </c>
    </row>
    <row r="42" spans="1:6" ht="12.75">
      <c r="A42" s="4"/>
      <c r="B42" s="139"/>
      <c r="D42" s="102"/>
      <c r="E42" s="142"/>
      <c r="F42" s="102"/>
    </row>
    <row r="43" spans="1:6" ht="38.25">
      <c r="A43" s="4" t="s">
        <v>6</v>
      </c>
      <c r="B43" s="139" t="s">
        <v>300</v>
      </c>
      <c r="C43" s="148" t="s">
        <v>10</v>
      </c>
      <c r="D43" s="102">
        <v>2</v>
      </c>
      <c r="E43" s="142"/>
      <c r="F43" s="102">
        <f>+D43*E43</f>
        <v>0</v>
      </c>
    </row>
    <row r="44" spans="1:6" ht="12.75">
      <c r="A44" s="4"/>
      <c r="B44" s="139"/>
      <c r="D44" s="102"/>
      <c r="E44" s="271"/>
      <c r="F44" s="102"/>
    </row>
    <row r="45" spans="1:6" ht="12.75">
      <c r="A45" s="4"/>
      <c r="B45" s="241" t="s">
        <v>14</v>
      </c>
      <c r="C45" s="269"/>
      <c r="D45" s="257"/>
      <c r="E45" s="257"/>
      <c r="F45" s="270">
        <f>SUM(F36:F44)</f>
        <v>0</v>
      </c>
    </row>
    <row r="46" spans="1:6" ht="12.75">
      <c r="A46" s="4"/>
      <c r="B46" s="230"/>
      <c r="D46" s="102"/>
      <c r="E46" s="102"/>
      <c r="F46" s="154"/>
    </row>
    <row r="47" spans="1:6" ht="12.75">
      <c r="A47" s="1" t="s">
        <v>6</v>
      </c>
      <c r="B47" s="230" t="s">
        <v>7</v>
      </c>
      <c r="D47" s="102"/>
      <c r="E47" s="102"/>
      <c r="F47" s="102"/>
    </row>
    <row r="48" spans="1:6" ht="12.75">
      <c r="A48" s="1"/>
      <c r="B48" s="230"/>
      <c r="D48" s="102"/>
      <c r="E48" s="102"/>
      <c r="F48" s="102"/>
    </row>
    <row r="49" spans="1:6" ht="12.75">
      <c r="A49" s="4" t="s">
        <v>0</v>
      </c>
      <c r="B49" s="139" t="s">
        <v>101</v>
      </c>
      <c r="C49" s="148" t="s">
        <v>9</v>
      </c>
      <c r="D49" s="102">
        <f>D12</f>
        <v>169</v>
      </c>
      <c r="E49" s="142"/>
      <c r="F49" s="102">
        <f>+D49*E49</f>
        <v>0</v>
      </c>
    </row>
    <row r="50" spans="1:6" ht="12.75">
      <c r="A50" s="4"/>
      <c r="B50" s="139"/>
      <c r="D50" s="102"/>
      <c r="E50" s="142"/>
      <c r="F50" s="102"/>
    </row>
    <row r="51" spans="1:6" ht="12.75">
      <c r="A51" s="4" t="s">
        <v>2</v>
      </c>
      <c r="B51" s="139" t="s">
        <v>140</v>
      </c>
      <c r="C51" s="148" t="s">
        <v>9</v>
      </c>
      <c r="D51" s="102">
        <f>D49</f>
        <v>169</v>
      </c>
      <c r="E51" s="142"/>
      <c r="F51" s="102">
        <f>+D51*E51</f>
        <v>0</v>
      </c>
    </row>
    <row r="52" spans="1:6" ht="12.75">
      <c r="A52" s="4"/>
      <c r="B52" s="139"/>
      <c r="D52" s="102"/>
      <c r="E52" s="142"/>
      <c r="F52" s="102"/>
    </row>
    <row r="53" spans="1:6" ht="12.75">
      <c r="A53" s="4" t="s">
        <v>4</v>
      </c>
      <c r="B53" s="139" t="s">
        <v>137</v>
      </c>
      <c r="C53" s="148" t="s">
        <v>9</v>
      </c>
      <c r="D53" s="102">
        <f>D51</f>
        <v>169</v>
      </c>
      <c r="E53" s="142"/>
      <c r="F53" s="102">
        <f>+D53*E53</f>
        <v>0</v>
      </c>
    </row>
    <row r="54" spans="1:6" ht="12.75">
      <c r="A54" s="4"/>
      <c r="B54" s="139"/>
      <c r="D54" s="102"/>
      <c r="E54" s="102"/>
      <c r="F54" s="102"/>
    </row>
    <row r="55" spans="1:6" ht="12.75">
      <c r="A55" s="4"/>
      <c r="B55" s="241" t="s">
        <v>15</v>
      </c>
      <c r="C55" s="269"/>
      <c r="D55" s="257"/>
      <c r="E55" s="257"/>
      <c r="F55" s="270">
        <f>SUM(F49:F54)</f>
        <v>0</v>
      </c>
    </row>
  </sheetData>
  <sheetProtection/>
  <mergeCells count="8">
    <mergeCell ref="C7:E7"/>
    <mergeCell ref="C8:E8"/>
    <mergeCell ref="A1:F1"/>
    <mergeCell ref="A2:F2"/>
    <mergeCell ref="A3:F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42"/>
  <sheetViews>
    <sheetView view="pageBreakPreview" zoomScaleSheetLayoutView="100" zoomScalePageLayoutView="0" workbookViewId="0" topLeftCell="A22">
      <selection activeCell="E44" sqref="E44"/>
    </sheetView>
  </sheetViews>
  <sheetFormatPr defaultColWidth="9.00390625" defaultRowHeight="12.75"/>
  <cols>
    <col min="1" max="1" width="4.75390625" style="250" customWidth="1"/>
    <col min="2" max="2" width="45.75390625" style="100" customWidth="1"/>
    <col min="3" max="3" width="5.75390625" style="148" customWidth="1"/>
    <col min="4" max="4" width="8.75390625" style="100" customWidth="1"/>
    <col min="5" max="5" width="9.75390625" style="100" customWidth="1"/>
    <col min="6" max="6" width="12.75390625" style="100" customWidth="1"/>
    <col min="7" max="16384" width="9.125" style="100" customWidth="1"/>
  </cols>
  <sheetData>
    <row r="1" spans="1:6" ht="12.75">
      <c r="A1" s="251" t="str">
        <f>'[1]REKAPITULACIJA'!B7</f>
        <v>POSLOVNA CONA AJDOVŠČINA - ''POD ŽELEZNICO" 3. FAZA - PREČNA CESTA</v>
      </c>
      <c r="B1" s="210"/>
      <c r="C1" s="210"/>
      <c r="D1" s="210"/>
      <c r="E1" s="210"/>
      <c r="F1" s="210"/>
    </row>
    <row r="2" spans="1:6" ht="12.75" customHeight="1">
      <c r="A2" s="211" t="s">
        <v>109</v>
      </c>
      <c r="B2" s="211"/>
      <c r="C2" s="211"/>
      <c r="D2" s="211"/>
      <c r="E2" s="211"/>
      <c r="F2" s="211"/>
    </row>
    <row r="3" spans="1:6" ht="12.75">
      <c r="A3" s="252"/>
      <c r="B3" s="252"/>
      <c r="C3" s="252"/>
      <c r="D3" s="252"/>
      <c r="E3" s="252"/>
      <c r="F3" s="252"/>
    </row>
    <row r="4" spans="1:6" ht="12.75" customHeight="1">
      <c r="A4" s="1" t="s">
        <v>0</v>
      </c>
      <c r="B4" s="153" t="s">
        <v>1</v>
      </c>
      <c r="C4" s="253"/>
      <c r="D4" s="253"/>
      <c r="E4" s="253"/>
      <c r="F4" s="154">
        <f>+F15</f>
        <v>0</v>
      </c>
    </row>
    <row r="5" spans="1:6" ht="12.75" customHeight="1">
      <c r="A5" s="254" t="s">
        <v>2</v>
      </c>
      <c r="B5" s="255" t="s">
        <v>3</v>
      </c>
      <c r="C5" s="256"/>
      <c r="D5" s="256"/>
      <c r="E5" s="256"/>
      <c r="F5" s="257">
        <f>+F26</f>
        <v>0</v>
      </c>
    </row>
    <row r="6" spans="1:6" ht="13.5" thickBot="1">
      <c r="A6" s="258" t="s">
        <v>4</v>
      </c>
      <c r="B6" s="259" t="s">
        <v>5</v>
      </c>
      <c r="C6" s="260"/>
      <c r="D6" s="260"/>
      <c r="E6" s="260"/>
      <c r="F6" s="261">
        <f>+F42</f>
        <v>0</v>
      </c>
    </row>
    <row r="7" spans="1:6" ht="13.5" thickTop="1">
      <c r="A7" s="262"/>
      <c r="B7" s="263" t="s">
        <v>19</v>
      </c>
      <c r="C7" s="264"/>
      <c r="D7" s="264"/>
      <c r="E7" s="264"/>
      <c r="F7" s="265">
        <f>SUM(F4:F6)</f>
        <v>0</v>
      </c>
    </row>
    <row r="8" spans="1:6" ht="12.75">
      <c r="A8" s="1"/>
      <c r="B8" s="153"/>
      <c r="C8" s="266"/>
      <c r="D8" s="266"/>
      <c r="E8" s="266"/>
      <c r="F8" s="154"/>
    </row>
    <row r="9" spans="1:6" ht="12.75">
      <c r="A9" s="1" t="s">
        <v>0</v>
      </c>
      <c r="B9" s="153" t="s">
        <v>8</v>
      </c>
      <c r="D9" s="102"/>
      <c r="E9" s="102"/>
      <c r="F9" s="102"/>
    </row>
    <row r="10" spans="1:6" ht="12.75">
      <c r="A10" s="4"/>
      <c r="B10" s="101"/>
      <c r="D10" s="102"/>
      <c r="E10" s="102"/>
      <c r="F10" s="102"/>
    </row>
    <row r="11" spans="1:6" ht="12.75">
      <c r="A11" s="4" t="s">
        <v>0</v>
      </c>
      <c r="B11" s="139" t="s">
        <v>150</v>
      </c>
      <c r="C11" s="148" t="s">
        <v>9</v>
      </c>
      <c r="D11" s="102">
        <v>35</v>
      </c>
      <c r="E11" s="142"/>
      <c r="F11" s="102">
        <f>+D11*E11</f>
        <v>0</v>
      </c>
    </row>
    <row r="12" spans="1:6" ht="12.75">
      <c r="A12" s="4"/>
      <c r="B12" s="279"/>
      <c r="D12" s="102"/>
      <c r="E12" s="142"/>
      <c r="F12" s="102"/>
    </row>
    <row r="13" spans="1:6" ht="25.5">
      <c r="A13" s="4" t="s">
        <v>2</v>
      </c>
      <c r="B13" s="101" t="s">
        <v>142</v>
      </c>
      <c r="C13" s="148" t="s">
        <v>10</v>
      </c>
      <c r="D13" s="102">
        <v>16</v>
      </c>
      <c r="E13" s="142"/>
      <c r="F13" s="102">
        <f>+D13*E13</f>
        <v>0</v>
      </c>
    </row>
    <row r="14" spans="1:6" ht="12.75">
      <c r="A14" s="4"/>
      <c r="B14" s="101"/>
      <c r="D14" s="102"/>
      <c r="E14" s="271"/>
      <c r="F14" s="102"/>
    </row>
    <row r="15" spans="1:6" ht="12.75">
      <c r="A15" s="4"/>
      <c r="B15" s="268" t="s">
        <v>12</v>
      </c>
      <c r="C15" s="242"/>
      <c r="D15" s="243"/>
      <c r="E15" s="243"/>
      <c r="F15" s="270">
        <f>SUM(F11:F14)</f>
        <v>0</v>
      </c>
    </row>
    <row r="16" spans="1:6" ht="12.75">
      <c r="A16" s="4"/>
      <c r="B16" s="153"/>
      <c r="D16" s="102"/>
      <c r="E16" s="102"/>
      <c r="F16" s="154"/>
    </row>
    <row r="17" spans="1:6" ht="12.75">
      <c r="A17" s="1" t="s">
        <v>2</v>
      </c>
      <c r="B17" s="153" t="s">
        <v>11</v>
      </c>
      <c r="D17" s="102"/>
      <c r="E17" s="102"/>
      <c r="F17" s="102"/>
    </row>
    <row r="18" spans="1:6" ht="12.75">
      <c r="A18" s="1"/>
      <c r="B18" s="153"/>
      <c r="D18" s="102"/>
      <c r="E18" s="102"/>
      <c r="F18" s="102"/>
    </row>
    <row r="19" spans="1:6" ht="76.5">
      <c r="A19" s="4" t="s">
        <v>0</v>
      </c>
      <c r="B19" s="104" t="s">
        <v>301</v>
      </c>
      <c r="D19" s="102"/>
      <c r="E19" s="102"/>
      <c r="F19" s="102"/>
    </row>
    <row r="20" spans="1:7" ht="14.25">
      <c r="A20" s="4"/>
      <c r="B20" s="104" t="s">
        <v>302</v>
      </c>
      <c r="C20" s="246" t="s">
        <v>251</v>
      </c>
      <c r="D20" s="102">
        <v>22</v>
      </c>
      <c r="E20" s="142"/>
      <c r="F20" s="102">
        <f>E20*D20</f>
        <v>0</v>
      </c>
      <c r="G20" s="280"/>
    </row>
    <row r="21" spans="1:6" ht="12.75">
      <c r="A21" s="4"/>
      <c r="B21" s="101"/>
      <c r="D21" s="102"/>
      <c r="E21" s="142"/>
      <c r="F21" s="102"/>
    </row>
    <row r="22" spans="1:6" ht="14.25" customHeight="1">
      <c r="A22" s="4" t="s">
        <v>2</v>
      </c>
      <c r="B22" s="139" t="s">
        <v>153</v>
      </c>
      <c r="C22" s="246" t="s">
        <v>253</v>
      </c>
      <c r="D22" s="102">
        <v>17.5</v>
      </c>
      <c r="E22" s="142"/>
      <c r="F22" s="102">
        <f>E22*D22</f>
        <v>0</v>
      </c>
    </row>
    <row r="23" spans="1:6" ht="12.75">
      <c r="A23" s="4"/>
      <c r="B23" s="139"/>
      <c r="D23" s="102"/>
      <c r="E23" s="142"/>
      <c r="F23" s="102"/>
    </row>
    <row r="24" spans="1:6" ht="63.75">
      <c r="A24" s="4" t="s">
        <v>4</v>
      </c>
      <c r="B24" s="104" t="s">
        <v>281</v>
      </c>
      <c r="C24" s="246" t="s">
        <v>251</v>
      </c>
      <c r="D24" s="102">
        <v>10.5</v>
      </c>
      <c r="E24" s="142"/>
      <c r="F24" s="102">
        <f>+D24*E24</f>
        <v>0</v>
      </c>
    </row>
    <row r="25" spans="1:6" ht="12.75">
      <c r="A25" s="4"/>
      <c r="B25" s="139"/>
      <c r="D25" s="102"/>
      <c r="E25" s="271"/>
      <c r="F25" s="102"/>
    </row>
    <row r="26" spans="1:6" ht="12.75">
      <c r="A26" s="4"/>
      <c r="B26" s="268" t="s">
        <v>13</v>
      </c>
      <c r="C26" s="242"/>
      <c r="D26" s="243"/>
      <c r="E26" s="243"/>
      <c r="F26" s="270">
        <f>SUM(F18:F25)</f>
        <v>0</v>
      </c>
    </row>
    <row r="27" spans="1:6" ht="12.75">
      <c r="A27" s="4"/>
      <c r="B27" s="101"/>
      <c r="D27" s="102"/>
      <c r="E27" s="102"/>
      <c r="F27" s="102"/>
    </row>
    <row r="28" spans="1:6" ht="12.75">
      <c r="A28" s="1" t="s">
        <v>4</v>
      </c>
      <c r="B28" s="153" t="s">
        <v>5</v>
      </c>
      <c r="D28" s="102"/>
      <c r="E28" s="102"/>
      <c r="F28" s="102"/>
    </row>
    <row r="29" spans="1:6" ht="12.75">
      <c r="A29" s="1"/>
      <c r="B29" s="153"/>
      <c r="D29" s="102"/>
      <c r="E29" s="102"/>
      <c r="F29" s="102"/>
    </row>
    <row r="30" spans="1:6" ht="39.75">
      <c r="A30" s="4" t="s">
        <v>0</v>
      </c>
      <c r="B30" s="101" t="s">
        <v>303</v>
      </c>
      <c r="C30" s="148" t="s">
        <v>9</v>
      </c>
      <c r="D30" s="102">
        <v>35</v>
      </c>
      <c r="E30" s="102"/>
      <c r="F30" s="102">
        <f>+D30*E30</f>
        <v>0</v>
      </c>
    </row>
    <row r="31" spans="1:6" ht="12.75">
      <c r="A31" s="4"/>
      <c r="B31" s="101"/>
      <c r="D31" s="102"/>
      <c r="E31" s="102"/>
      <c r="F31" s="102"/>
    </row>
    <row r="32" spans="1:6" ht="63.75">
      <c r="A32" s="4" t="s">
        <v>2</v>
      </c>
      <c r="B32" s="139" t="s">
        <v>304</v>
      </c>
      <c r="C32" s="148" t="s">
        <v>10</v>
      </c>
      <c r="D32" s="102">
        <v>1</v>
      </c>
      <c r="E32" s="142"/>
      <c r="F32" s="102">
        <f>+D32*E32</f>
        <v>0</v>
      </c>
    </row>
    <row r="33" spans="1:6" ht="12.75">
      <c r="A33" s="4"/>
      <c r="B33" s="139"/>
      <c r="D33" s="102"/>
      <c r="E33" s="142"/>
      <c r="F33" s="102"/>
    </row>
    <row r="34" spans="1:6" ht="76.5">
      <c r="A34" s="4"/>
      <c r="B34" s="139" t="s">
        <v>305</v>
      </c>
      <c r="C34" s="148" t="s">
        <v>10</v>
      </c>
      <c r="D34" s="102">
        <v>4</v>
      </c>
      <c r="E34" s="142"/>
      <c r="F34" s="102">
        <f>+D34*E34</f>
        <v>0</v>
      </c>
    </row>
    <row r="35" spans="1:6" ht="12.75">
      <c r="A35" s="4"/>
      <c r="B35" s="139"/>
      <c r="D35" s="102"/>
      <c r="E35" s="142"/>
      <c r="F35" s="102"/>
    </row>
    <row r="36" spans="1:6" ht="25.5">
      <c r="A36" s="4" t="s">
        <v>4</v>
      </c>
      <c r="B36" s="139" t="s">
        <v>306</v>
      </c>
      <c r="C36" s="148" t="s">
        <v>10</v>
      </c>
      <c r="D36" s="102">
        <v>2</v>
      </c>
      <c r="E36" s="142"/>
      <c r="F36" s="102">
        <f>+D36*E36</f>
        <v>0</v>
      </c>
    </row>
    <row r="37" spans="1:6" ht="12.75">
      <c r="A37" s="4"/>
      <c r="B37" s="139"/>
      <c r="D37" s="102"/>
      <c r="E37" s="142"/>
      <c r="F37" s="102"/>
    </row>
    <row r="38" spans="1:6" ht="38.25">
      <c r="A38" s="4" t="s">
        <v>6</v>
      </c>
      <c r="B38" s="248" t="s">
        <v>307</v>
      </c>
      <c r="C38" s="148" t="s">
        <v>10</v>
      </c>
      <c r="D38" s="102">
        <v>4</v>
      </c>
      <c r="E38" s="142"/>
      <c r="F38" s="102">
        <f>+D38*E38</f>
        <v>0</v>
      </c>
    </row>
    <row r="39" spans="1:6" ht="12.75">
      <c r="A39" s="4"/>
      <c r="B39" s="248"/>
      <c r="D39" s="102"/>
      <c r="E39" s="102"/>
      <c r="F39" s="102"/>
    </row>
    <row r="40" spans="1:6" ht="63.75">
      <c r="A40" s="4" t="s">
        <v>16</v>
      </c>
      <c r="B40" s="248" t="s">
        <v>308</v>
      </c>
      <c r="C40" s="148" t="s">
        <v>9</v>
      </c>
      <c r="D40" s="102">
        <v>20.5</v>
      </c>
      <c r="E40" s="102"/>
      <c r="F40" s="102">
        <f>+D40*E40</f>
        <v>0</v>
      </c>
    </row>
    <row r="41" spans="1:6" ht="12.75">
      <c r="A41" s="4"/>
      <c r="B41" s="139"/>
      <c r="D41" s="102"/>
      <c r="E41" s="271"/>
      <c r="F41" s="102"/>
    </row>
    <row r="42" spans="1:6" ht="12.75">
      <c r="A42" s="4"/>
      <c r="B42" s="268" t="s">
        <v>14</v>
      </c>
      <c r="C42" s="242"/>
      <c r="D42" s="243"/>
      <c r="E42" s="243"/>
      <c r="F42" s="270">
        <f>SUM(F30:F41)</f>
        <v>0</v>
      </c>
    </row>
  </sheetData>
  <sheetProtection/>
  <mergeCells count="7">
    <mergeCell ref="C7:E7"/>
    <mergeCell ref="A1:F1"/>
    <mergeCell ref="A2:F2"/>
    <mergeCell ref="A3:F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V87"/>
  <sheetViews>
    <sheetView view="pageBreakPreview" zoomScaleSheetLayoutView="100" zoomScalePageLayoutView="0" workbookViewId="0" topLeftCell="A74">
      <selection activeCell="E82" sqref="E82"/>
    </sheetView>
  </sheetViews>
  <sheetFormatPr defaultColWidth="9.00390625" defaultRowHeight="12.75"/>
  <cols>
    <col min="1" max="1" width="3.75390625" style="283" customWidth="1"/>
    <col min="2" max="2" width="49.625" style="284" customWidth="1"/>
    <col min="3" max="3" width="4.75390625" style="285" customWidth="1"/>
    <col min="4" max="4" width="8.375" style="285" customWidth="1"/>
    <col min="5" max="5" width="10.75390625" style="286" customWidth="1"/>
    <col min="6" max="6" width="11.75390625" style="287" customWidth="1"/>
    <col min="7" max="254" width="9.125" style="288" customWidth="1"/>
    <col min="255" max="255" width="4.625" style="288" customWidth="1"/>
    <col min="256" max="16384" width="5.875" style="288" customWidth="1"/>
  </cols>
  <sheetData>
    <row r="1" ht="12.75" customHeight="1"/>
    <row r="2" spans="2:256" ht="12.75" customHeight="1">
      <c r="B2" s="289" t="str">
        <f>'[1]REKAPITULACIJA'!B7</f>
        <v>POSLOVNA CONA AJDOVŠČINA - ''POD ŽELEZNICO" 3. FAZA - PREČNA CESTA</v>
      </c>
      <c r="C2" s="290"/>
      <c r="D2" s="290"/>
      <c r="E2" s="290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1"/>
      <c r="FK2" s="291"/>
      <c r="FL2" s="291"/>
      <c r="FM2" s="291"/>
      <c r="FN2" s="291"/>
      <c r="FO2" s="291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2:256" ht="12.75">
      <c r="B3" s="292"/>
      <c r="C3" s="293"/>
      <c r="D3" s="293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291"/>
      <c r="EU3" s="291"/>
      <c r="EV3" s="291"/>
      <c r="EW3" s="291"/>
      <c r="EX3" s="291"/>
      <c r="EY3" s="291"/>
      <c r="EZ3" s="291"/>
      <c r="FA3" s="291"/>
      <c r="FB3" s="291"/>
      <c r="FC3" s="291"/>
      <c r="FD3" s="291"/>
      <c r="FE3" s="291"/>
      <c r="FF3" s="291"/>
      <c r="FG3" s="291"/>
      <c r="FH3" s="291"/>
      <c r="FI3" s="291"/>
      <c r="FJ3" s="291"/>
      <c r="FK3" s="291"/>
      <c r="FL3" s="291"/>
      <c r="FM3" s="291"/>
      <c r="FN3" s="291"/>
      <c r="FO3" s="291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2:256" ht="12.75">
      <c r="B4" s="292" t="s">
        <v>77</v>
      </c>
      <c r="C4" s="293"/>
      <c r="D4" s="293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1"/>
      <c r="FM4" s="291"/>
      <c r="FN4" s="291"/>
      <c r="FO4" s="291"/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2:256" ht="12.75">
      <c r="B5" s="292"/>
      <c r="C5" s="293"/>
      <c r="D5" s="293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1"/>
      <c r="FK5" s="291"/>
      <c r="FL5" s="291"/>
      <c r="FM5" s="291"/>
      <c r="FN5" s="291"/>
      <c r="FO5" s="291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2:256" ht="12.75">
      <c r="B6" s="294" t="s">
        <v>78</v>
      </c>
      <c r="C6" s="295"/>
      <c r="D6" s="295"/>
      <c r="E6" s="295"/>
      <c r="F6" s="295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</row>
    <row r="7" spans="2:256" ht="12.75">
      <c r="B7" s="292"/>
      <c r="C7" s="293"/>
      <c r="D7" s="296"/>
      <c r="F7" s="297" t="s">
        <v>192</v>
      </c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  <c r="IM7" s="291"/>
      <c r="IN7" s="291"/>
      <c r="IO7" s="291"/>
      <c r="IP7" s="291"/>
      <c r="IQ7" s="291"/>
      <c r="IR7" s="291"/>
      <c r="IS7" s="291"/>
      <c r="IT7" s="291"/>
      <c r="IU7" s="291"/>
      <c r="IV7" s="291"/>
    </row>
    <row r="8" spans="1:256" ht="12.75">
      <c r="A8" s="298" t="s">
        <v>79</v>
      </c>
      <c r="B8" s="299" t="s">
        <v>92</v>
      </c>
      <c r="D8" s="296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pans="1:256" ht="12.75">
      <c r="A9" s="283" t="s">
        <v>61</v>
      </c>
      <c r="B9" s="288" t="s">
        <v>310</v>
      </c>
      <c r="F9" s="287">
        <f>F45</f>
        <v>0</v>
      </c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pans="1:256" ht="12.75">
      <c r="A10" s="283" t="s">
        <v>64</v>
      </c>
      <c r="B10" s="300" t="s">
        <v>82</v>
      </c>
      <c r="F10" s="287">
        <f>F85</f>
        <v>0</v>
      </c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pans="1:6" ht="13.5" thickBot="1">
      <c r="A11" s="301"/>
      <c r="B11" s="302" t="s">
        <v>311</v>
      </c>
      <c r="C11" s="303"/>
      <c r="D11" s="303"/>
      <c r="E11" s="304"/>
      <c r="F11" s="305">
        <f>SUM(F9:F10)</f>
        <v>0</v>
      </c>
    </row>
    <row r="12" ht="13.5" thickTop="1"/>
    <row r="13" spans="1:6" ht="12.75">
      <c r="A13" s="306" t="s">
        <v>79</v>
      </c>
      <c r="B13" s="307" t="s">
        <v>92</v>
      </c>
      <c r="C13" s="308" t="s">
        <v>87</v>
      </c>
      <c r="D13" s="308" t="s">
        <v>88</v>
      </c>
      <c r="E13" s="309" t="s">
        <v>193</v>
      </c>
      <c r="F13" s="310" t="s">
        <v>312</v>
      </c>
    </row>
    <row r="14" ht="12.75">
      <c r="B14" s="288"/>
    </row>
    <row r="15" ht="12.75">
      <c r="B15" s="311" t="s">
        <v>313</v>
      </c>
    </row>
    <row r="16" ht="12.75">
      <c r="B16" s="299"/>
    </row>
    <row r="17" spans="1:2" ht="12.75">
      <c r="A17" s="298" t="s">
        <v>61</v>
      </c>
      <c r="B17" s="299" t="s">
        <v>93</v>
      </c>
    </row>
    <row r="18" spans="1:4" ht="12.75">
      <c r="A18" s="312"/>
      <c r="B18" s="313"/>
      <c r="C18" s="314"/>
      <c r="D18" s="314"/>
    </row>
    <row r="19" spans="1:6" ht="25.5">
      <c r="A19" s="312" t="s">
        <v>0</v>
      </c>
      <c r="B19" s="394" t="s">
        <v>155</v>
      </c>
      <c r="C19" s="395" t="s">
        <v>9</v>
      </c>
      <c r="D19" s="395">
        <v>120</v>
      </c>
      <c r="E19" s="396"/>
      <c r="F19" s="287">
        <f>D19*E19</f>
        <v>0</v>
      </c>
    </row>
    <row r="20" spans="1:5" ht="12.75">
      <c r="A20" s="312"/>
      <c r="B20" s="397"/>
      <c r="C20" s="395"/>
      <c r="D20" s="395"/>
      <c r="E20" s="396"/>
    </row>
    <row r="21" spans="1:6" ht="12.75">
      <c r="A21" s="312" t="s">
        <v>2</v>
      </c>
      <c r="B21" s="396" t="s">
        <v>186</v>
      </c>
      <c r="C21" s="395" t="s">
        <v>9</v>
      </c>
      <c r="D21" s="395">
        <v>210</v>
      </c>
      <c r="E21" s="396"/>
      <c r="F21" s="287">
        <f aca="true" t="shared" si="0" ref="F21:F43">D21*E21</f>
        <v>0</v>
      </c>
    </row>
    <row r="22" spans="1:5" ht="12.75">
      <c r="A22" s="312"/>
      <c r="B22" s="397"/>
      <c r="C22" s="395"/>
      <c r="D22" s="395"/>
      <c r="E22" s="396"/>
    </row>
    <row r="23" spans="1:6" ht="38.25">
      <c r="A23" s="312" t="s">
        <v>4</v>
      </c>
      <c r="B23" s="397" t="s">
        <v>314</v>
      </c>
      <c r="C23" s="395" t="s">
        <v>9</v>
      </c>
      <c r="D23" s="395">
        <v>210</v>
      </c>
      <c r="E23" s="396"/>
      <c r="F23" s="287">
        <f t="shared" si="0"/>
        <v>0</v>
      </c>
    </row>
    <row r="24" spans="1:5" ht="12.75">
      <c r="A24" s="312"/>
      <c r="B24" s="397" t="s">
        <v>315</v>
      </c>
      <c r="C24" s="398"/>
      <c r="D24" s="398"/>
      <c r="E24" s="396"/>
    </row>
    <row r="25" spans="1:6" ht="114.75">
      <c r="A25" s="312" t="s">
        <v>6</v>
      </c>
      <c r="B25" s="397" t="s">
        <v>316</v>
      </c>
      <c r="C25" s="395" t="s">
        <v>9</v>
      </c>
      <c r="D25" s="395">
        <v>175</v>
      </c>
      <c r="E25" s="396"/>
      <c r="F25" s="287">
        <f t="shared" si="0"/>
        <v>0</v>
      </c>
    </row>
    <row r="26" spans="1:5" ht="12.75">
      <c r="A26" s="312"/>
      <c r="B26" s="399"/>
      <c r="C26" s="398"/>
      <c r="D26" s="398"/>
      <c r="E26" s="396"/>
    </row>
    <row r="27" spans="1:6" ht="102">
      <c r="A27" s="312" t="s">
        <v>16</v>
      </c>
      <c r="B27" s="397" t="s">
        <v>317</v>
      </c>
      <c r="C27" s="395" t="s">
        <v>9</v>
      </c>
      <c r="D27" s="395">
        <v>35</v>
      </c>
      <c r="E27" s="396"/>
      <c r="F27" s="287">
        <f t="shared" si="0"/>
        <v>0</v>
      </c>
    </row>
    <row r="28" spans="1:5" ht="12.75">
      <c r="A28" s="312"/>
      <c r="B28" s="399"/>
      <c r="C28" s="398"/>
      <c r="D28" s="398"/>
      <c r="E28" s="396"/>
    </row>
    <row r="29" spans="1:6" ht="38.25">
      <c r="A29" s="312" t="s">
        <v>25</v>
      </c>
      <c r="B29" s="400" t="s">
        <v>318</v>
      </c>
      <c r="C29" s="395" t="s">
        <v>10</v>
      </c>
      <c r="D29" s="395">
        <v>9</v>
      </c>
      <c r="E29" s="396"/>
      <c r="F29" s="287">
        <f t="shared" si="0"/>
        <v>0</v>
      </c>
    </row>
    <row r="30" spans="2:5" ht="12.75">
      <c r="B30" s="401"/>
      <c r="C30" s="395"/>
      <c r="D30" s="402"/>
      <c r="E30" s="396"/>
    </row>
    <row r="31" spans="1:6" ht="51">
      <c r="A31" s="312" t="s">
        <v>26</v>
      </c>
      <c r="B31" s="400" t="s">
        <v>319</v>
      </c>
      <c r="C31" s="395" t="s">
        <v>10</v>
      </c>
      <c r="D31" s="395">
        <v>9</v>
      </c>
      <c r="E31" s="396"/>
      <c r="F31" s="287">
        <f t="shared" si="0"/>
        <v>0</v>
      </c>
    </row>
    <row r="32" spans="1:5" ht="12.75">
      <c r="A32" s="312"/>
      <c r="B32" s="399"/>
      <c r="C32" s="395"/>
      <c r="D32" s="395"/>
      <c r="E32" s="396"/>
    </row>
    <row r="33" spans="1:6" ht="12.75">
      <c r="A33" s="312" t="s">
        <v>27</v>
      </c>
      <c r="B33" s="397" t="s">
        <v>157</v>
      </c>
      <c r="C33" s="395" t="s">
        <v>10</v>
      </c>
      <c r="D33" s="395">
        <v>7</v>
      </c>
      <c r="E33" s="396"/>
      <c r="F33" s="287">
        <f t="shared" si="0"/>
        <v>0</v>
      </c>
    </row>
    <row r="34" spans="1:5" ht="12.75">
      <c r="A34" s="316"/>
      <c r="B34" s="397"/>
      <c r="C34" s="403"/>
      <c r="D34" s="395"/>
      <c r="E34" s="396"/>
    </row>
    <row r="35" spans="1:5" ht="12.75">
      <c r="A35" s="312" t="s">
        <v>45</v>
      </c>
      <c r="B35" s="397" t="s">
        <v>320</v>
      </c>
      <c r="C35" s="395"/>
      <c r="D35" s="395"/>
      <c r="E35" s="404"/>
    </row>
    <row r="36" spans="1:6" ht="12.75">
      <c r="A36" s="318"/>
      <c r="B36" s="397" t="s">
        <v>321</v>
      </c>
      <c r="C36" s="395" t="s">
        <v>9</v>
      </c>
      <c r="D36" s="395">
        <v>24</v>
      </c>
      <c r="E36" s="396"/>
      <c r="F36" s="287">
        <f t="shared" si="0"/>
        <v>0</v>
      </c>
    </row>
    <row r="37" spans="1:6" ht="12.75">
      <c r="A37" s="318"/>
      <c r="B37" s="397" t="s">
        <v>322</v>
      </c>
      <c r="C37" s="395" t="s">
        <v>9</v>
      </c>
      <c r="D37" s="395">
        <v>10</v>
      </c>
      <c r="E37" s="396"/>
      <c r="F37" s="287">
        <f t="shared" si="0"/>
        <v>0</v>
      </c>
    </row>
    <row r="38" spans="1:5" ht="12.75">
      <c r="A38" s="318"/>
      <c r="B38" s="405"/>
      <c r="C38" s="395"/>
      <c r="D38" s="395"/>
      <c r="E38" s="404"/>
    </row>
    <row r="39" spans="1:6" ht="51">
      <c r="A39" s="312" t="s">
        <v>47</v>
      </c>
      <c r="B39" s="394" t="s">
        <v>323</v>
      </c>
      <c r="C39" s="395" t="s">
        <v>9</v>
      </c>
      <c r="D39" s="395">
        <v>275</v>
      </c>
      <c r="E39" s="396"/>
      <c r="F39" s="287">
        <f t="shared" si="0"/>
        <v>0</v>
      </c>
    </row>
    <row r="40" spans="1:5" ht="12.75">
      <c r="A40" s="312"/>
      <c r="B40" s="394"/>
      <c r="C40" s="395"/>
      <c r="D40" s="395"/>
      <c r="E40" s="396"/>
    </row>
    <row r="41" spans="1:6" ht="12.75">
      <c r="A41" s="312" t="s">
        <v>54</v>
      </c>
      <c r="B41" s="394" t="s">
        <v>172</v>
      </c>
      <c r="C41" s="406" t="s">
        <v>10</v>
      </c>
      <c r="D41" s="395">
        <v>16</v>
      </c>
      <c r="E41" s="396"/>
      <c r="F41" s="287">
        <f t="shared" si="0"/>
        <v>0</v>
      </c>
    </row>
    <row r="42" spans="1:5" ht="12.75">
      <c r="A42" s="312"/>
      <c r="B42" s="394"/>
      <c r="C42" s="395"/>
      <c r="D42" s="395"/>
      <c r="E42" s="396"/>
    </row>
    <row r="43" spans="1:6" ht="12.75">
      <c r="A43" s="312" t="s">
        <v>55</v>
      </c>
      <c r="B43" s="397" t="s">
        <v>169</v>
      </c>
      <c r="C43" s="395" t="s">
        <v>18</v>
      </c>
      <c r="D43" s="395">
        <v>1</v>
      </c>
      <c r="E43" s="396"/>
      <c r="F43" s="287">
        <f t="shared" si="0"/>
        <v>0</v>
      </c>
    </row>
    <row r="44" spans="2:6" ht="12.75">
      <c r="B44" s="300"/>
      <c r="C44" s="317"/>
      <c r="F44" s="320"/>
    </row>
    <row r="45" spans="1:6" ht="13.5" thickBot="1">
      <c r="A45" s="301"/>
      <c r="B45" s="302" t="s">
        <v>240</v>
      </c>
      <c r="C45" s="321"/>
      <c r="D45" s="303"/>
      <c r="E45" s="322"/>
      <c r="F45" s="323">
        <f>SUM(F14:F43)</f>
        <v>0</v>
      </c>
    </row>
    <row r="46" spans="1:2" ht="13.5" thickTop="1">
      <c r="A46" s="312"/>
      <c r="B46" s="288"/>
    </row>
    <row r="47" spans="1:2" ht="12.75">
      <c r="A47" s="312"/>
      <c r="B47" s="288"/>
    </row>
    <row r="48" spans="1:6" ht="12.75">
      <c r="A48" s="298" t="s">
        <v>64</v>
      </c>
      <c r="B48" s="307" t="s">
        <v>82</v>
      </c>
      <c r="C48" s="324"/>
      <c r="E48" s="325"/>
      <c r="F48" s="297"/>
    </row>
    <row r="49" spans="2:5" ht="12.75">
      <c r="B49" s="326"/>
      <c r="C49" s="315"/>
      <c r="D49" s="327"/>
      <c r="E49" s="328"/>
    </row>
    <row r="50" spans="1:5" ht="51">
      <c r="A50" s="329"/>
      <c r="B50" s="330" t="s">
        <v>324</v>
      </c>
      <c r="C50" s="315"/>
      <c r="D50" s="327"/>
      <c r="E50" s="328"/>
    </row>
    <row r="51" spans="1:5" ht="12.75">
      <c r="A51" s="329"/>
      <c r="B51" s="313"/>
      <c r="C51" s="315"/>
      <c r="D51" s="327"/>
      <c r="E51" s="328"/>
    </row>
    <row r="52" spans="1:5" ht="51">
      <c r="A52" s="329"/>
      <c r="B52" s="330" t="s">
        <v>325</v>
      </c>
      <c r="C52" s="315"/>
      <c r="D52" s="327"/>
      <c r="E52" s="328"/>
    </row>
    <row r="53" spans="1:5" ht="12.75">
      <c r="A53" s="329"/>
      <c r="B53" s="313"/>
      <c r="C53" s="315"/>
      <c r="D53" s="327"/>
      <c r="E53" s="328"/>
    </row>
    <row r="54" spans="1:6" ht="25.5">
      <c r="A54" s="312" t="s">
        <v>0</v>
      </c>
      <c r="B54" s="313" t="s">
        <v>326</v>
      </c>
      <c r="C54" s="314"/>
      <c r="D54" s="331"/>
      <c r="E54" s="332"/>
      <c r="F54" s="333"/>
    </row>
    <row r="55" spans="1:6" ht="12.75">
      <c r="A55" s="312"/>
      <c r="B55" s="313" t="s">
        <v>327</v>
      </c>
      <c r="C55" s="314" t="s">
        <v>328</v>
      </c>
      <c r="D55" s="314">
        <v>275</v>
      </c>
      <c r="E55" s="396"/>
      <c r="F55" s="287">
        <f>D55*E55</f>
        <v>0</v>
      </c>
    </row>
    <row r="56" spans="1:5" ht="12.75">
      <c r="A56" s="312"/>
      <c r="B56" s="313"/>
      <c r="C56" s="314"/>
      <c r="D56" s="314"/>
      <c r="E56" s="407"/>
    </row>
    <row r="57" spans="1:5" ht="25.5">
      <c r="A57" s="312" t="s">
        <v>2</v>
      </c>
      <c r="B57" s="313" t="s">
        <v>329</v>
      </c>
      <c r="C57" s="314"/>
      <c r="D57" s="314"/>
      <c r="E57" s="407"/>
    </row>
    <row r="58" spans="1:6" ht="12.75">
      <c r="A58" s="312"/>
      <c r="B58" s="313" t="s">
        <v>330</v>
      </c>
      <c r="C58" s="314" t="s">
        <v>328</v>
      </c>
      <c r="D58" s="314">
        <v>85</v>
      </c>
      <c r="E58" s="396"/>
      <c r="F58" s="287">
        <f>D58*E58</f>
        <v>0</v>
      </c>
    </row>
    <row r="59" spans="1:5" ht="12.75">
      <c r="A59" s="312"/>
      <c r="B59" s="313"/>
      <c r="C59" s="314"/>
      <c r="D59" s="314"/>
      <c r="E59" s="396"/>
    </row>
    <row r="60" spans="1:6" ht="12.75">
      <c r="A60" s="312" t="s">
        <v>4</v>
      </c>
      <c r="B60" s="335" t="s">
        <v>331</v>
      </c>
      <c r="C60" s="319" t="s">
        <v>9</v>
      </c>
      <c r="D60" s="314">
        <v>45</v>
      </c>
      <c r="E60" s="396"/>
      <c r="F60" s="287">
        <f>D60*E60</f>
        <v>0</v>
      </c>
    </row>
    <row r="61" spans="1:5" ht="12.75">
      <c r="A61" s="312"/>
      <c r="B61" s="336"/>
      <c r="C61" s="314"/>
      <c r="D61" s="314"/>
      <c r="E61" s="407"/>
    </row>
    <row r="62" spans="1:6" ht="12.75">
      <c r="A62" s="312" t="s">
        <v>6</v>
      </c>
      <c r="B62" s="335" t="s">
        <v>332</v>
      </c>
      <c r="C62" s="319" t="s">
        <v>18</v>
      </c>
      <c r="D62" s="314">
        <v>1</v>
      </c>
      <c r="E62" s="396"/>
      <c r="F62" s="287">
        <f>D62*E62</f>
        <v>0</v>
      </c>
    </row>
    <row r="63" spans="1:5" ht="12.75">
      <c r="A63" s="312"/>
      <c r="B63" s="337"/>
      <c r="C63" s="338"/>
      <c r="D63" s="338"/>
      <c r="E63" s="339"/>
    </row>
    <row r="64" spans="1:5" ht="267.75">
      <c r="A64" s="312" t="s">
        <v>16</v>
      </c>
      <c r="B64" s="408" t="s">
        <v>333</v>
      </c>
      <c r="C64" s="409"/>
      <c r="D64" s="409"/>
      <c r="E64" s="340"/>
    </row>
    <row r="65" spans="1:6" ht="204">
      <c r="A65" s="312"/>
      <c r="B65" s="408" t="s">
        <v>334</v>
      </c>
      <c r="C65" s="409" t="s">
        <v>10</v>
      </c>
      <c r="D65" s="409">
        <v>4</v>
      </c>
      <c r="F65" s="287">
        <f>D65*E65</f>
        <v>0</v>
      </c>
    </row>
    <row r="66" spans="1:5" ht="12.75">
      <c r="A66" s="312"/>
      <c r="B66" s="335"/>
      <c r="C66" s="314"/>
      <c r="D66" s="341"/>
      <c r="E66" s="334"/>
    </row>
    <row r="67" spans="1:5" ht="267.75">
      <c r="A67" s="312" t="s">
        <v>25</v>
      </c>
      <c r="B67" s="408" t="s">
        <v>335</v>
      </c>
      <c r="C67" s="409"/>
      <c r="D67" s="409"/>
      <c r="E67" s="340"/>
    </row>
    <row r="68" spans="1:6" ht="204">
      <c r="A68" s="312"/>
      <c r="B68" s="408" t="s">
        <v>336</v>
      </c>
      <c r="C68" s="409" t="s">
        <v>10</v>
      </c>
      <c r="D68" s="409">
        <v>5</v>
      </c>
      <c r="F68" s="287">
        <f>D68*E68</f>
        <v>0</v>
      </c>
    </row>
    <row r="69" spans="1:4" ht="12.75">
      <c r="A69" s="312"/>
      <c r="B69" s="408"/>
      <c r="C69" s="409"/>
      <c r="D69" s="409"/>
    </row>
    <row r="70" spans="1:6" ht="114.75">
      <c r="A70" s="410" t="s">
        <v>26</v>
      </c>
      <c r="B70" s="394" t="s">
        <v>337</v>
      </c>
      <c r="C70" s="406" t="s">
        <v>10</v>
      </c>
      <c r="D70" s="395">
        <v>9</v>
      </c>
      <c r="E70" s="396"/>
      <c r="F70" s="287">
        <f>D70*E70</f>
        <v>0</v>
      </c>
    </row>
    <row r="71" spans="1:5" ht="12.75">
      <c r="A71" s="410"/>
      <c r="B71" s="411"/>
      <c r="C71" s="395"/>
      <c r="D71" s="412"/>
      <c r="E71" s="407"/>
    </row>
    <row r="72" spans="1:6" ht="25.5">
      <c r="A72" s="410" t="s">
        <v>27</v>
      </c>
      <c r="B72" s="411" t="s">
        <v>167</v>
      </c>
      <c r="C72" s="406" t="s">
        <v>10</v>
      </c>
      <c r="D72" s="395">
        <v>9</v>
      </c>
      <c r="E72" s="396"/>
      <c r="F72" s="287">
        <f>D72*E72</f>
        <v>0</v>
      </c>
    </row>
    <row r="73" spans="1:5" ht="12.75">
      <c r="A73" s="410"/>
      <c r="B73" s="394"/>
      <c r="C73" s="395"/>
      <c r="D73" s="395"/>
      <c r="E73" s="407"/>
    </row>
    <row r="74" spans="1:6" ht="38.25">
      <c r="A74" s="410" t="s">
        <v>45</v>
      </c>
      <c r="B74" s="394" t="s">
        <v>338</v>
      </c>
      <c r="C74" s="406" t="s">
        <v>18</v>
      </c>
      <c r="D74" s="395">
        <v>2</v>
      </c>
      <c r="E74" s="396"/>
      <c r="F74" s="287">
        <f>D74*E74</f>
        <v>0</v>
      </c>
    </row>
    <row r="75" spans="1:5" ht="12.75">
      <c r="A75" s="410"/>
      <c r="B75" s="394"/>
      <c r="C75" s="395"/>
      <c r="D75" s="395"/>
      <c r="E75" s="407"/>
    </row>
    <row r="76" spans="1:6" ht="12.75">
      <c r="A76" s="410" t="s">
        <v>47</v>
      </c>
      <c r="B76" s="394" t="s">
        <v>168</v>
      </c>
      <c r="C76" s="395" t="s">
        <v>90</v>
      </c>
      <c r="D76" s="395">
        <v>3</v>
      </c>
      <c r="E76" s="413">
        <f>SUM(F55:F74)</f>
        <v>0</v>
      </c>
      <c r="F76" s="287">
        <f>(D76/100)*E76</f>
        <v>0</v>
      </c>
    </row>
    <row r="77" spans="1:5" ht="12.75">
      <c r="A77" s="410"/>
      <c r="B77" s="394"/>
      <c r="C77" s="395"/>
      <c r="D77" s="395"/>
      <c r="E77" s="407"/>
    </row>
    <row r="78" spans="1:6" ht="12.75">
      <c r="A78" s="410" t="s">
        <v>54</v>
      </c>
      <c r="B78" s="394" t="s">
        <v>173</v>
      </c>
      <c r="C78" s="395" t="s">
        <v>18</v>
      </c>
      <c r="D78" s="395">
        <v>1</v>
      </c>
      <c r="E78" s="407"/>
      <c r="F78" s="287">
        <f>D78*E78</f>
        <v>0</v>
      </c>
    </row>
    <row r="79" spans="1:5" ht="12.75">
      <c r="A79" s="410"/>
      <c r="B79" s="394"/>
      <c r="C79" s="395"/>
      <c r="D79" s="395"/>
      <c r="E79" s="407"/>
    </row>
    <row r="80" spans="1:6" ht="12.75">
      <c r="A80" s="410" t="s">
        <v>55</v>
      </c>
      <c r="B80" s="394" t="s">
        <v>174</v>
      </c>
      <c r="C80" s="395" t="s">
        <v>18</v>
      </c>
      <c r="D80" s="395">
        <v>1</v>
      </c>
      <c r="E80" s="396"/>
      <c r="F80" s="287">
        <f>D80*E80</f>
        <v>0</v>
      </c>
    </row>
    <row r="81" spans="1:5" ht="12.75">
      <c r="A81" s="410"/>
      <c r="B81" s="394"/>
      <c r="C81" s="395"/>
      <c r="D81" s="395"/>
      <c r="E81" s="407"/>
    </row>
    <row r="82" spans="1:6" ht="25.5">
      <c r="A82" s="410" t="s">
        <v>56</v>
      </c>
      <c r="B82" s="394" t="s">
        <v>339</v>
      </c>
      <c r="C82" s="395" t="s">
        <v>91</v>
      </c>
      <c r="D82" s="395">
        <v>5</v>
      </c>
      <c r="E82" s="396"/>
      <c r="F82" s="287">
        <f>D82*E82</f>
        <v>0</v>
      </c>
    </row>
    <row r="83" spans="1:5" ht="12.75">
      <c r="A83" s="410"/>
      <c r="B83" s="394"/>
      <c r="C83" s="395"/>
      <c r="D83" s="395"/>
      <c r="E83" s="407"/>
    </row>
    <row r="84" spans="1:6" ht="25.5">
      <c r="A84" s="410" t="s">
        <v>57</v>
      </c>
      <c r="B84" s="394" t="s">
        <v>178</v>
      </c>
      <c r="C84" s="395" t="s">
        <v>90</v>
      </c>
      <c r="D84" s="414">
        <v>2</v>
      </c>
      <c r="E84" s="415">
        <f>SUM(F54:F83)</f>
        <v>0</v>
      </c>
      <c r="F84" s="287">
        <f>(D84/100)*E84</f>
        <v>0</v>
      </c>
    </row>
    <row r="85" spans="1:6" ht="13.5" thickBot="1">
      <c r="A85" s="342"/>
      <c r="B85" s="343" t="s">
        <v>241</v>
      </c>
      <c r="C85" s="344"/>
      <c r="D85" s="345"/>
      <c r="E85" s="346"/>
      <c r="F85" s="305">
        <f>SUM(F49:F84)</f>
        <v>0</v>
      </c>
    </row>
    <row r="86" spans="1:2" ht="13.5" thickTop="1">
      <c r="A86" s="347"/>
      <c r="B86" s="307"/>
    </row>
    <row r="87" spans="1:2" ht="12.75">
      <c r="A87" s="312"/>
      <c r="B87" s="288"/>
    </row>
  </sheetData>
  <sheetProtection/>
  <mergeCells count="2">
    <mergeCell ref="B2:E2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7:C28"/>
  <sheetViews>
    <sheetView view="pageBreakPreview" zoomScaleSheetLayoutView="100" zoomScalePageLayoutView="0" workbookViewId="0" topLeftCell="A1">
      <selection activeCell="T24" sqref="T24"/>
    </sheetView>
  </sheetViews>
  <sheetFormatPr defaultColWidth="9.00390625" defaultRowHeight="12.75"/>
  <cols>
    <col min="1" max="1" width="12.375" style="0" customWidth="1"/>
    <col min="2" max="2" width="49.00390625" style="0" customWidth="1"/>
    <col min="3" max="3" width="24.25390625" style="0" customWidth="1"/>
    <col min="4" max="5" width="9.00390625" style="0" customWidth="1"/>
    <col min="6" max="6" width="10.125" style="0" customWidth="1"/>
  </cols>
  <sheetData>
    <row r="7" spans="2:3" ht="15.75" customHeight="1">
      <c r="B7" s="205" t="s">
        <v>244</v>
      </c>
      <c r="C7" s="205"/>
    </row>
    <row r="8" spans="2:3" ht="17.25">
      <c r="B8" s="86"/>
      <c r="C8" s="86"/>
    </row>
    <row r="9" spans="2:3" ht="17.25">
      <c r="B9" s="86"/>
      <c r="C9" s="86"/>
    </row>
    <row r="10" spans="2:3" ht="17.25" thickBot="1">
      <c r="B10" s="206" t="s">
        <v>17</v>
      </c>
      <c r="C10" s="206"/>
    </row>
    <row r="11" spans="2:3" ht="17.25" thickTop="1">
      <c r="B11" s="87" t="s">
        <v>107</v>
      </c>
      <c r="C11" s="88">
        <f>'ZG.USTROJ-1'!F10</f>
        <v>0</v>
      </c>
    </row>
    <row r="12" spans="2:3" ht="16.5">
      <c r="B12" s="91" t="s">
        <v>77</v>
      </c>
      <c r="C12" s="88">
        <f>'EL.INST.-1'!F17</f>
        <v>0</v>
      </c>
    </row>
    <row r="13" spans="2:3" ht="16.5">
      <c r="B13" s="89" t="s">
        <v>110</v>
      </c>
      <c r="C13" s="88">
        <f>(SUM(C11:C12))*0.1</f>
        <v>0</v>
      </c>
    </row>
    <row r="14" spans="2:3" ht="16.5">
      <c r="B14" s="199" t="s">
        <v>111</v>
      </c>
      <c r="C14" s="200">
        <f>SUM(C11:C13)</f>
        <v>0</v>
      </c>
    </row>
    <row r="15" spans="2:3" ht="17.25" thickBot="1">
      <c r="B15" s="92" t="s">
        <v>112</v>
      </c>
      <c r="C15" s="90">
        <f>C14*0.22</f>
        <v>0</v>
      </c>
    </row>
    <row r="16" spans="2:3" ht="17.25" thickTop="1">
      <c r="B16" s="91" t="s">
        <v>113</v>
      </c>
      <c r="C16" s="88">
        <f>C14+C15</f>
        <v>0</v>
      </c>
    </row>
    <row r="17" ht="12.75">
      <c r="C17" s="93"/>
    </row>
    <row r="18" spans="2:3" ht="16.5">
      <c r="B18" s="204" t="s">
        <v>114</v>
      </c>
      <c r="C18" s="95"/>
    </row>
    <row r="19" spans="2:3" ht="16.5">
      <c r="B19" s="202" t="s">
        <v>108</v>
      </c>
      <c r="C19" s="88">
        <f>'METEORNA-1'!F9</f>
        <v>0</v>
      </c>
    </row>
    <row r="20" spans="2:3" ht="16.5">
      <c r="B20" s="202" t="s">
        <v>109</v>
      </c>
      <c r="C20" s="88">
        <f>'ODVODNJA-1'!F8</f>
        <v>0</v>
      </c>
    </row>
    <row r="21" spans="2:3" ht="16.5">
      <c r="B21" s="87" t="s">
        <v>115</v>
      </c>
      <c r="C21" s="88">
        <f>'FEKALNA-1'!F9</f>
        <v>0</v>
      </c>
    </row>
    <row r="22" spans="2:3" ht="16.5">
      <c r="B22" s="87" t="s">
        <v>76</v>
      </c>
      <c r="C22" s="88">
        <f>'VODOVOD-1'!F9</f>
        <v>0</v>
      </c>
    </row>
    <row r="23" spans="2:3" ht="17.25" thickBot="1">
      <c r="B23" s="89" t="s">
        <v>110</v>
      </c>
      <c r="C23" s="90">
        <f>(SUM(C19:C22))*0.1</f>
        <v>0</v>
      </c>
    </row>
    <row r="24" spans="2:3" ht="17.25" thickTop="1">
      <c r="B24" s="96" t="s">
        <v>116</v>
      </c>
      <c r="C24" s="88">
        <f>SUM(C19:C23)</f>
        <v>0</v>
      </c>
    </row>
    <row r="25" spans="2:3" ht="13.5" thickBot="1">
      <c r="B25" s="94"/>
      <c r="C25" s="95"/>
    </row>
    <row r="26" spans="2:3" ht="17.25" thickBot="1">
      <c r="B26" s="97" t="s">
        <v>117</v>
      </c>
      <c r="C26" s="98">
        <f>C14+C24</f>
        <v>0</v>
      </c>
    </row>
    <row r="27" ht="13.5" thickBot="1"/>
    <row r="28" spans="2:3" ht="17.25" thickBot="1">
      <c r="B28" s="97" t="s">
        <v>118</v>
      </c>
      <c r="C28" s="98">
        <f>C16+C24</f>
        <v>0</v>
      </c>
    </row>
  </sheetData>
  <sheetProtection/>
  <mergeCells count="2">
    <mergeCell ref="B7:C7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135"/>
  <sheetViews>
    <sheetView view="pageBreakPreview" zoomScaleSheetLayoutView="100" workbookViewId="0" topLeftCell="A92">
      <selection activeCell="E117" sqref="E117"/>
    </sheetView>
  </sheetViews>
  <sheetFormatPr defaultColWidth="9.00390625" defaultRowHeight="12.75"/>
  <cols>
    <col min="1" max="1" width="5.25390625" style="103" customWidth="1"/>
    <col min="2" max="2" width="42.75390625" style="101" customWidth="1"/>
    <col min="3" max="3" width="8.125" style="148" customWidth="1"/>
    <col min="4" max="4" width="9.125" style="102" customWidth="1"/>
    <col min="5" max="5" width="9.375" style="102" customWidth="1"/>
    <col min="6" max="6" width="13.875" style="102" customWidth="1"/>
    <col min="7" max="8" width="9.125" style="99" customWidth="1"/>
    <col min="9" max="16384" width="9.125" style="100" customWidth="1"/>
  </cols>
  <sheetData>
    <row r="1" spans="1:6" ht="17.25" customHeight="1">
      <c r="A1" s="209" t="str">
        <f>'REKAPIT.- 1'!B7</f>
        <v>POSLOVNA CONA AJDOVŠČINA - ''POD ŽELEZNICO" - 3. FAZA</v>
      </c>
      <c r="B1" s="210"/>
      <c r="C1" s="210"/>
      <c r="D1" s="210"/>
      <c r="E1" s="210"/>
      <c r="F1" s="210"/>
    </row>
    <row r="2" spans="1:6" ht="17.25" customHeight="1">
      <c r="A2" s="211" t="s">
        <v>119</v>
      </c>
      <c r="B2" s="211"/>
      <c r="C2" s="211"/>
      <c r="D2" s="211"/>
      <c r="E2" s="211"/>
      <c r="F2" s="211"/>
    </row>
    <row r="3" spans="1:6" ht="17.25" customHeight="1">
      <c r="A3" s="211" t="s">
        <v>17</v>
      </c>
      <c r="B3" s="211"/>
      <c r="C3" s="211"/>
      <c r="D3" s="211"/>
      <c r="E3" s="211"/>
      <c r="F3" s="211"/>
    </row>
    <row r="4" spans="1:6" ht="13.5" thickBot="1">
      <c r="A4" s="212"/>
      <c r="B4" s="212"/>
      <c r="C4" s="212"/>
      <c r="D4" s="212"/>
      <c r="E4" s="212"/>
      <c r="F4" s="212"/>
    </row>
    <row r="5" spans="1:6" ht="12.75">
      <c r="A5" s="105">
        <v>1</v>
      </c>
      <c r="B5" s="106" t="s">
        <v>1</v>
      </c>
      <c r="C5" s="213"/>
      <c r="D5" s="213"/>
      <c r="E5" s="213"/>
      <c r="F5" s="107">
        <f>F31</f>
        <v>0</v>
      </c>
    </row>
    <row r="6" spans="1:6" ht="12.75">
      <c r="A6" s="108">
        <v>2</v>
      </c>
      <c r="B6" s="109" t="s">
        <v>11</v>
      </c>
      <c r="C6" s="110"/>
      <c r="D6" s="110"/>
      <c r="E6" s="110"/>
      <c r="F6" s="111">
        <f>F59</f>
        <v>0</v>
      </c>
    </row>
    <row r="7" spans="1:6" ht="12.75">
      <c r="A7" s="108">
        <v>3</v>
      </c>
      <c r="B7" s="109" t="s">
        <v>41</v>
      </c>
      <c r="C7" s="110"/>
      <c r="D7" s="110"/>
      <c r="E7" s="110"/>
      <c r="F7" s="111">
        <f>F79</f>
        <v>0</v>
      </c>
    </row>
    <row r="8" spans="1:6" ht="12.75">
      <c r="A8" s="112">
        <v>4</v>
      </c>
      <c r="B8" s="109" t="s">
        <v>35</v>
      </c>
      <c r="C8" s="110"/>
      <c r="D8" s="110"/>
      <c r="E8" s="110"/>
      <c r="F8" s="111">
        <f>F93</f>
        <v>0</v>
      </c>
    </row>
    <row r="9" spans="1:6" ht="13.5" thickBot="1">
      <c r="A9" s="108">
        <v>5</v>
      </c>
      <c r="B9" s="109" t="s">
        <v>7</v>
      </c>
      <c r="C9" s="207"/>
      <c r="D9" s="207"/>
      <c r="E9" s="207"/>
      <c r="F9" s="111">
        <f>F116</f>
        <v>0</v>
      </c>
    </row>
    <row r="10" spans="1:6" ht="14.25" thickBot="1" thickTop="1">
      <c r="A10" s="113"/>
      <c r="B10" s="114" t="s">
        <v>19</v>
      </c>
      <c r="C10" s="208"/>
      <c r="D10" s="208"/>
      <c r="E10" s="208"/>
      <c r="F10" s="168">
        <f>SUM(F5:F9)</f>
        <v>0</v>
      </c>
    </row>
    <row r="11" spans="1:6" ht="12.75">
      <c r="A11" s="143"/>
      <c r="B11" s="144"/>
      <c r="C11" s="145"/>
      <c r="D11" s="145"/>
      <c r="E11" s="145"/>
      <c r="F11" s="146"/>
    </row>
    <row r="12" spans="1:6" ht="12.75">
      <c r="A12" s="143"/>
      <c r="B12" s="144"/>
      <c r="C12" s="145"/>
      <c r="D12" s="145"/>
      <c r="E12" s="145"/>
      <c r="F12" s="146"/>
    </row>
    <row r="13" spans="1:6" ht="12.75">
      <c r="A13" s="115" t="s">
        <v>0</v>
      </c>
      <c r="B13" s="116" t="s">
        <v>8</v>
      </c>
      <c r="C13" s="117"/>
      <c r="D13" s="118"/>
      <c r="E13" s="118"/>
      <c r="F13" s="118"/>
    </row>
    <row r="14" spans="1:8" ht="12.75">
      <c r="A14" s="115"/>
      <c r="B14" s="116"/>
      <c r="C14" s="117"/>
      <c r="D14" s="118"/>
      <c r="E14" s="118"/>
      <c r="F14" s="118"/>
      <c r="H14" s="99" t="s">
        <v>96</v>
      </c>
    </row>
    <row r="15" spans="1:6" ht="12.75">
      <c r="A15" s="5" t="s">
        <v>0</v>
      </c>
      <c r="B15" s="119" t="s">
        <v>22</v>
      </c>
      <c r="C15" s="120" t="s">
        <v>9</v>
      </c>
      <c r="D15" s="121">
        <v>253</v>
      </c>
      <c r="E15" s="121"/>
      <c r="F15" s="121">
        <f>+E15*$D15</f>
        <v>0</v>
      </c>
    </row>
    <row r="16" spans="1:6" ht="12.75">
      <c r="A16" s="5"/>
      <c r="B16" s="119"/>
      <c r="C16" s="120"/>
      <c r="D16" s="121"/>
      <c r="E16" s="122"/>
      <c r="F16" s="121"/>
    </row>
    <row r="17" spans="1:6" ht="12.75">
      <c r="A17" s="5" t="s">
        <v>2</v>
      </c>
      <c r="B17" s="119" t="s">
        <v>32</v>
      </c>
      <c r="C17" s="120" t="s">
        <v>10</v>
      </c>
      <c r="D17" s="121">
        <v>14</v>
      </c>
      <c r="E17" s="121"/>
      <c r="F17" s="121">
        <f>+E17*$D17</f>
        <v>0</v>
      </c>
    </row>
    <row r="18" spans="1:6" ht="12.75">
      <c r="A18" s="5"/>
      <c r="B18" s="119"/>
      <c r="C18" s="120"/>
      <c r="D18" s="121"/>
      <c r="E18" s="122"/>
      <c r="F18" s="121"/>
    </row>
    <row r="19" spans="1:6" ht="25.5">
      <c r="A19" s="5" t="s">
        <v>4</v>
      </c>
      <c r="B19" s="119" t="s">
        <v>23</v>
      </c>
      <c r="C19" s="120" t="s">
        <v>10</v>
      </c>
      <c r="D19" s="121">
        <v>14</v>
      </c>
      <c r="E19" s="121"/>
      <c r="F19" s="121">
        <f>+E19*$D19</f>
        <v>0</v>
      </c>
    </row>
    <row r="20" spans="1:6" ht="12.75">
      <c r="A20" s="5"/>
      <c r="B20" s="119"/>
      <c r="C20" s="120"/>
      <c r="D20" s="121"/>
      <c r="E20" s="122"/>
      <c r="F20" s="121"/>
    </row>
    <row r="21" spans="1:6" ht="63.75">
      <c r="A21" s="5" t="s">
        <v>6</v>
      </c>
      <c r="B21" s="348" t="s">
        <v>124</v>
      </c>
      <c r="C21" s="120" t="s">
        <v>18</v>
      </c>
      <c r="D21" s="121">
        <v>1</v>
      </c>
      <c r="E21" s="121"/>
      <c r="F21" s="121">
        <f>+E21*$D21</f>
        <v>0</v>
      </c>
    </row>
    <row r="22" spans="1:6" ht="12.75">
      <c r="A22" s="5"/>
      <c r="B22" s="119"/>
      <c r="C22" s="120"/>
      <c r="D22" s="121"/>
      <c r="E22" s="122"/>
      <c r="F22" s="121"/>
    </row>
    <row r="23" spans="1:6" ht="51">
      <c r="A23" s="5" t="s">
        <v>16</v>
      </c>
      <c r="B23" s="349" t="s">
        <v>237</v>
      </c>
      <c r="C23" s="120" t="s">
        <v>10</v>
      </c>
      <c r="D23" s="121">
        <v>1</v>
      </c>
      <c r="E23" s="121"/>
      <c r="F23" s="121">
        <f>+E23*$D23</f>
        <v>0</v>
      </c>
    </row>
    <row r="24" spans="1:6" ht="12.75">
      <c r="A24" s="5"/>
      <c r="B24" s="119"/>
      <c r="C24" s="120"/>
      <c r="D24" s="121"/>
      <c r="E24" s="121"/>
      <c r="F24" s="121"/>
    </row>
    <row r="25" spans="1:6" ht="102">
      <c r="A25" s="5" t="s">
        <v>25</v>
      </c>
      <c r="B25" s="350" t="s">
        <v>236</v>
      </c>
      <c r="C25" s="120" t="s">
        <v>18</v>
      </c>
      <c r="D25" s="121">
        <v>1</v>
      </c>
      <c r="E25" s="121"/>
      <c r="F25" s="121">
        <f>+E25*$D25</f>
        <v>0</v>
      </c>
    </row>
    <row r="26" spans="1:6" ht="12.75">
      <c r="A26" s="5"/>
      <c r="B26" s="350"/>
      <c r="C26" s="120"/>
      <c r="D26" s="121"/>
      <c r="E26" s="121"/>
      <c r="F26" s="121"/>
    </row>
    <row r="27" spans="1:6" ht="51">
      <c r="A27" s="5" t="s">
        <v>26</v>
      </c>
      <c r="B27" s="350" t="s">
        <v>340</v>
      </c>
      <c r="C27" s="120"/>
      <c r="D27" s="121"/>
      <c r="E27" s="121"/>
      <c r="F27" s="121"/>
    </row>
    <row r="28" spans="1:6" ht="12.75">
      <c r="A28" s="5"/>
      <c r="B28" s="350" t="s">
        <v>341</v>
      </c>
      <c r="C28" s="120" t="s">
        <v>91</v>
      </c>
      <c r="D28" s="121">
        <v>50</v>
      </c>
      <c r="E28" s="121"/>
      <c r="F28" s="121">
        <f>+E28*$D28</f>
        <v>0</v>
      </c>
    </row>
    <row r="29" spans="1:6" ht="12.75">
      <c r="A29" s="5"/>
      <c r="B29" s="350" t="s">
        <v>342</v>
      </c>
      <c r="C29" s="120" t="s">
        <v>91</v>
      </c>
      <c r="D29" s="121">
        <v>25</v>
      </c>
      <c r="E29" s="121"/>
      <c r="F29" s="121">
        <f>+E29*$D29</f>
        <v>0</v>
      </c>
    </row>
    <row r="30" spans="1:6" ht="12.75">
      <c r="A30" s="5"/>
      <c r="B30" s="350"/>
      <c r="C30" s="120"/>
      <c r="D30" s="121"/>
      <c r="E30" s="121"/>
      <c r="F30" s="121"/>
    </row>
    <row r="31" spans="1:6" ht="12.75">
      <c r="A31" s="5"/>
      <c r="B31" s="123" t="s">
        <v>24</v>
      </c>
      <c r="C31" s="124"/>
      <c r="D31" s="125"/>
      <c r="E31" s="125"/>
      <c r="F31" s="126">
        <f>SUM(F15:F30)</f>
        <v>0</v>
      </c>
    </row>
    <row r="32" spans="1:6" ht="12.75">
      <c r="A32" s="5"/>
      <c r="B32" s="127"/>
      <c r="C32" s="120"/>
      <c r="D32" s="121"/>
      <c r="E32" s="121"/>
      <c r="F32" s="128"/>
    </row>
    <row r="33" spans="1:6" ht="12.75">
      <c r="A33" s="115" t="s">
        <v>2</v>
      </c>
      <c r="B33" s="116" t="s">
        <v>11</v>
      </c>
      <c r="C33" s="117"/>
      <c r="D33" s="118"/>
      <c r="E33" s="118"/>
      <c r="F33" s="118"/>
    </row>
    <row r="34" spans="1:6" ht="12.75">
      <c r="A34" s="115"/>
      <c r="B34" s="116"/>
      <c r="C34" s="117"/>
      <c r="D34" s="118"/>
      <c r="E34" s="118"/>
      <c r="F34" s="118"/>
    </row>
    <row r="35" spans="1:6" ht="25.5">
      <c r="A35" s="5" t="s">
        <v>0</v>
      </c>
      <c r="B35" s="17" t="s">
        <v>125</v>
      </c>
      <c r="C35" s="120" t="s">
        <v>120</v>
      </c>
      <c r="D35" s="121">
        <v>694</v>
      </c>
      <c r="E35" s="142"/>
      <c r="F35" s="121">
        <f>E35*D35</f>
        <v>0</v>
      </c>
    </row>
    <row r="36" spans="1:6" ht="12.75">
      <c r="A36" s="5"/>
      <c r="B36" s="17"/>
      <c r="C36" s="117"/>
      <c r="D36" s="118"/>
      <c r="E36" s="129"/>
      <c r="F36" s="121"/>
    </row>
    <row r="37" spans="1:6" ht="63.75">
      <c r="A37" s="5" t="s">
        <v>2</v>
      </c>
      <c r="B37" s="130" t="s">
        <v>126</v>
      </c>
      <c r="C37" s="117"/>
      <c r="D37" s="118"/>
      <c r="E37" s="129"/>
      <c r="F37" s="121"/>
    </row>
    <row r="38" spans="1:6" ht="14.25">
      <c r="A38" s="5"/>
      <c r="B38" s="17" t="s">
        <v>28</v>
      </c>
      <c r="C38" s="117" t="s">
        <v>120</v>
      </c>
      <c r="D38" s="118">
        <v>62</v>
      </c>
      <c r="E38" s="118"/>
      <c r="F38" s="118">
        <f>+E38*$D38</f>
        <v>0</v>
      </c>
    </row>
    <row r="39" spans="1:6" ht="14.25">
      <c r="A39" s="5"/>
      <c r="B39" s="17" t="s">
        <v>29</v>
      </c>
      <c r="C39" s="117" t="s">
        <v>120</v>
      </c>
      <c r="D39" s="118">
        <v>41</v>
      </c>
      <c r="E39" s="118"/>
      <c r="F39" s="118">
        <f>+E39*$D39</f>
        <v>0</v>
      </c>
    </row>
    <row r="40" spans="1:6" ht="12.75">
      <c r="A40" s="5"/>
      <c r="B40" s="17"/>
      <c r="C40" s="117"/>
      <c r="D40" s="118"/>
      <c r="E40" s="129"/>
      <c r="F40" s="118"/>
    </row>
    <row r="41" spans="1:6" ht="38.25">
      <c r="A41" s="5" t="s">
        <v>4</v>
      </c>
      <c r="B41" s="131" t="s">
        <v>33</v>
      </c>
      <c r="C41" s="117" t="s">
        <v>122</v>
      </c>
      <c r="D41" s="118">
        <v>3378</v>
      </c>
      <c r="E41" s="118"/>
      <c r="F41" s="118">
        <f>+E41*$D41</f>
        <v>0</v>
      </c>
    </row>
    <row r="42" spans="1:6" ht="12.75">
      <c r="A42" s="5"/>
      <c r="B42" s="131"/>
      <c r="C42" s="117"/>
      <c r="D42" s="118"/>
      <c r="E42" s="129"/>
      <c r="F42" s="118"/>
    </row>
    <row r="43" spans="1:6" ht="63.75">
      <c r="A43" s="5" t="s">
        <v>6</v>
      </c>
      <c r="B43" s="131" t="s">
        <v>235</v>
      </c>
      <c r="C43" s="117" t="s">
        <v>120</v>
      </c>
      <c r="D43" s="118">
        <v>3181.05</v>
      </c>
      <c r="E43" s="133"/>
      <c r="F43" s="118">
        <f>+E43*$D43</f>
        <v>0</v>
      </c>
    </row>
    <row r="44" spans="1:6" ht="12.75">
      <c r="A44" s="5"/>
      <c r="B44" s="131"/>
      <c r="C44" s="117"/>
      <c r="D44" s="118"/>
      <c r="E44" s="132"/>
      <c r="F44" s="118"/>
    </row>
    <row r="45" spans="1:6" ht="38.25">
      <c r="A45" s="5" t="s">
        <v>16</v>
      </c>
      <c r="B45" s="131" t="s">
        <v>48</v>
      </c>
      <c r="C45" s="117" t="s">
        <v>122</v>
      </c>
      <c r="D45" s="118">
        <v>3378</v>
      </c>
      <c r="E45" s="118"/>
      <c r="F45" s="118">
        <f>+E45*$D45</f>
        <v>0</v>
      </c>
    </row>
    <row r="46" spans="1:6" ht="12.75">
      <c r="A46" s="5"/>
      <c r="B46" s="131"/>
      <c r="C46" s="117"/>
      <c r="D46" s="118"/>
      <c r="E46" s="129"/>
      <c r="F46" s="118"/>
    </row>
    <row r="47" spans="1:6" ht="76.5">
      <c r="A47" s="5" t="s">
        <v>25</v>
      </c>
      <c r="B47" s="131" t="s">
        <v>234</v>
      </c>
      <c r="C47" s="117" t="s">
        <v>120</v>
      </c>
      <c r="D47" s="118">
        <v>634</v>
      </c>
      <c r="E47" s="133"/>
      <c r="F47" s="118">
        <f aca="true" t="shared" si="0" ref="F47:F57">+E47*$D47</f>
        <v>0</v>
      </c>
    </row>
    <row r="48" spans="1:6" ht="12.75">
      <c r="A48" s="5"/>
      <c r="B48" s="131"/>
      <c r="C48" s="117"/>
      <c r="D48" s="118"/>
      <c r="E48" s="133"/>
      <c r="F48" s="118"/>
    </row>
    <row r="49" spans="1:6" ht="76.5">
      <c r="A49" s="5" t="s">
        <v>26</v>
      </c>
      <c r="B49" s="131" t="s">
        <v>233</v>
      </c>
      <c r="C49" s="117" t="s">
        <v>120</v>
      </c>
      <c r="D49" s="118">
        <v>69</v>
      </c>
      <c r="E49" s="133"/>
      <c r="F49" s="118">
        <f t="shared" si="0"/>
        <v>0</v>
      </c>
    </row>
    <row r="50" spans="1:6" ht="12.75">
      <c r="A50" s="5"/>
      <c r="B50" s="131"/>
      <c r="C50" s="117"/>
      <c r="D50" s="118"/>
      <c r="E50" s="132"/>
      <c r="F50" s="118"/>
    </row>
    <row r="51" spans="1:6" ht="25.5">
      <c r="A51" s="5" t="s">
        <v>27</v>
      </c>
      <c r="B51" s="131" t="s">
        <v>232</v>
      </c>
      <c r="C51" s="117" t="s">
        <v>120</v>
      </c>
      <c r="D51" s="118">
        <v>119</v>
      </c>
      <c r="E51" s="133"/>
      <c r="F51" s="118">
        <f t="shared" si="0"/>
        <v>0</v>
      </c>
    </row>
    <row r="52" spans="1:6" ht="12.75">
      <c r="A52" s="5"/>
      <c r="B52" s="131"/>
      <c r="C52" s="117"/>
      <c r="D52" s="118"/>
      <c r="E52" s="132"/>
      <c r="F52" s="118"/>
    </row>
    <row r="53" spans="1:6" ht="25.5">
      <c r="A53" s="5" t="s">
        <v>45</v>
      </c>
      <c r="B53" s="134" t="s">
        <v>231</v>
      </c>
      <c r="C53" s="117" t="s">
        <v>122</v>
      </c>
      <c r="D53" s="118">
        <v>1007</v>
      </c>
      <c r="E53" s="133"/>
      <c r="F53" s="118">
        <f t="shared" si="0"/>
        <v>0</v>
      </c>
    </row>
    <row r="54" spans="1:6" ht="12.75">
      <c r="A54" s="5"/>
      <c r="B54" s="131"/>
      <c r="C54" s="117"/>
      <c r="D54" s="118"/>
      <c r="E54" s="132"/>
      <c r="F54" s="118"/>
    </row>
    <row r="55" spans="1:6" ht="54">
      <c r="A55" s="5" t="s">
        <v>47</v>
      </c>
      <c r="B55" s="131" t="s">
        <v>123</v>
      </c>
      <c r="C55" s="117" t="s">
        <v>121</v>
      </c>
      <c r="D55" s="118">
        <v>1007</v>
      </c>
      <c r="E55" s="133"/>
      <c r="F55" s="118">
        <f t="shared" si="0"/>
        <v>0</v>
      </c>
    </row>
    <row r="56" spans="1:6" ht="12.75">
      <c r="A56" s="5"/>
      <c r="B56" s="131"/>
      <c r="C56" s="117"/>
      <c r="D56" s="118"/>
      <c r="E56" s="132"/>
      <c r="F56" s="118"/>
    </row>
    <row r="57" spans="1:6" ht="38.25">
      <c r="A57" s="5" t="s">
        <v>54</v>
      </c>
      <c r="B57" s="131" t="s">
        <v>230</v>
      </c>
      <c r="C57" s="117" t="s">
        <v>122</v>
      </c>
      <c r="D57" s="118">
        <v>248</v>
      </c>
      <c r="E57" s="133"/>
      <c r="F57" s="118">
        <f t="shared" si="0"/>
        <v>0</v>
      </c>
    </row>
    <row r="58" spans="1:6" ht="12.75">
      <c r="A58" s="5"/>
      <c r="B58" s="131"/>
      <c r="C58" s="117"/>
      <c r="D58" s="118"/>
      <c r="E58" s="133"/>
      <c r="F58" s="118"/>
    </row>
    <row r="59" spans="1:6" ht="12.75">
      <c r="A59" s="5"/>
      <c r="B59" s="123" t="s">
        <v>30</v>
      </c>
      <c r="C59" s="124"/>
      <c r="D59" s="125"/>
      <c r="E59" s="125"/>
      <c r="F59" s="126">
        <f>SUM(F35:F58)</f>
        <v>0</v>
      </c>
    </row>
    <row r="60" spans="1:6" ht="12.75">
      <c r="A60" s="5"/>
      <c r="B60" s="127"/>
      <c r="C60" s="120"/>
      <c r="D60" s="121"/>
      <c r="E60" s="121"/>
      <c r="F60" s="118"/>
    </row>
    <row r="61" spans="1:6" ht="12.75">
      <c r="A61" s="115" t="s">
        <v>4</v>
      </c>
      <c r="B61" s="116" t="s">
        <v>39</v>
      </c>
      <c r="D61" s="135"/>
      <c r="E61" s="351"/>
      <c r="F61" s="137"/>
    </row>
    <row r="62" spans="1:6" ht="12.75">
      <c r="A62" s="115"/>
      <c r="B62" s="116"/>
      <c r="D62" s="135"/>
      <c r="E62" s="351"/>
      <c r="F62" s="137"/>
    </row>
    <row r="63" spans="1:6" ht="38.25">
      <c r="A63" s="5" t="s">
        <v>0</v>
      </c>
      <c r="B63" s="131" t="s">
        <v>229</v>
      </c>
      <c r="C63" s="117" t="s">
        <v>122</v>
      </c>
      <c r="D63" s="118">
        <v>3378</v>
      </c>
      <c r="E63" s="118"/>
      <c r="F63" s="118">
        <f>+E63*$D63</f>
        <v>0</v>
      </c>
    </row>
    <row r="64" spans="1:6" ht="12.75">
      <c r="A64" s="5"/>
      <c r="B64" s="131"/>
      <c r="C64" s="117"/>
      <c r="D64" s="118"/>
      <c r="E64" s="129"/>
      <c r="F64" s="118"/>
    </row>
    <row r="65" spans="1:6" ht="25.5">
      <c r="A65" s="5" t="s">
        <v>2</v>
      </c>
      <c r="B65" s="131" t="s">
        <v>106</v>
      </c>
      <c r="C65" s="117" t="s">
        <v>122</v>
      </c>
      <c r="D65" s="118">
        <v>1642</v>
      </c>
      <c r="E65" s="118"/>
      <c r="F65" s="118">
        <f>+E65*$D65</f>
        <v>0</v>
      </c>
    </row>
    <row r="66" spans="1:6" ht="12.75">
      <c r="A66" s="115"/>
      <c r="B66" s="116"/>
      <c r="D66" s="135"/>
      <c r="E66" s="129"/>
      <c r="F66" s="137"/>
    </row>
    <row r="67" spans="1:6" ht="38.25">
      <c r="A67" s="6" t="s">
        <v>4</v>
      </c>
      <c r="B67" s="134" t="s">
        <v>20</v>
      </c>
      <c r="C67" s="148" t="s">
        <v>122</v>
      </c>
      <c r="D67" s="135">
        <v>1642</v>
      </c>
      <c r="E67" s="118"/>
      <c r="F67" s="135">
        <f>+E67*$D67</f>
        <v>0</v>
      </c>
    </row>
    <row r="68" spans="1:6" ht="15" customHeight="1">
      <c r="A68" s="6"/>
      <c r="B68" s="134"/>
      <c r="D68" s="135"/>
      <c r="E68" s="129"/>
      <c r="F68" s="135"/>
    </row>
    <row r="69" spans="1:6" ht="25.5">
      <c r="A69" s="5" t="s">
        <v>6</v>
      </c>
      <c r="B69" s="131" t="s">
        <v>228</v>
      </c>
      <c r="C69" s="117" t="s">
        <v>122</v>
      </c>
      <c r="D69" s="118">
        <v>1642</v>
      </c>
      <c r="E69" s="118"/>
      <c r="F69" s="118">
        <f>+E69*$D69</f>
        <v>0</v>
      </c>
    </row>
    <row r="70" spans="1:6" ht="15" customHeight="1">
      <c r="A70" s="6"/>
      <c r="B70" s="134"/>
      <c r="D70" s="135"/>
      <c r="E70" s="129"/>
      <c r="F70" s="135"/>
    </row>
    <row r="71" spans="1:6" ht="25.5">
      <c r="A71" s="5" t="s">
        <v>16</v>
      </c>
      <c r="B71" s="131" t="s">
        <v>227</v>
      </c>
      <c r="C71" s="117" t="s">
        <v>122</v>
      </c>
      <c r="D71" s="118">
        <v>341</v>
      </c>
      <c r="E71" s="118"/>
      <c r="F71" s="118">
        <f>+E71*$D71</f>
        <v>0</v>
      </c>
    </row>
    <row r="72" spans="1:6" ht="15" customHeight="1">
      <c r="A72" s="5"/>
      <c r="B72" s="131"/>
      <c r="C72" s="117"/>
      <c r="D72" s="118"/>
      <c r="E72" s="129"/>
      <c r="F72" s="118"/>
    </row>
    <row r="73" spans="1:6" ht="38.25">
      <c r="A73" s="5" t="s">
        <v>25</v>
      </c>
      <c r="B73" s="134" t="s">
        <v>226</v>
      </c>
      <c r="C73" s="117" t="s">
        <v>122</v>
      </c>
      <c r="D73" s="118">
        <v>253</v>
      </c>
      <c r="E73" s="118"/>
      <c r="F73" s="118">
        <f>+E73*$D73</f>
        <v>0</v>
      </c>
    </row>
    <row r="74" spans="1:6" ht="15" customHeight="1">
      <c r="A74" s="5"/>
      <c r="B74" s="131"/>
      <c r="C74" s="117"/>
      <c r="D74" s="118"/>
      <c r="E74" s="118"/>
      <c r="F74" s="118"/>
    </row>
    <row r="75" spans="1:6" ht="57.75" customHeight="1">
      <c r="A75" s="5" t="s">
        <v>26</v>
      </c>
      <c r="B75" s="131" t="s">
        <v>225</v>
      </c>
      <c r="C75" s="117" t="s">
        <v>9</v>
      </c>
      <c r="D75" s="118">
        <v>506</v>
      </c>
      <c r="E75" s="118"/>
      <c r="F75" s="118">
        <f>+E75*$D75</f>
        <v>0</v>
      </c>
    </row>
    <row r="76" spans="1:6" ht="15" customHeight="1">
      <c r="A76" s="5"/>
      <c r="B76" s="131"/>
      <c r="C76" s="117"/>
      <c r="D76" s="118"/>
      <c r="E76" s="129"/>
      <c r="F76" s="118"/>
    </row>
    <row r="77" spans="1:6" ht="54.75" customHeight="1">
      <c r="A77" s="5" t="s">
        <v>27</v>
      </c>
      <c r="B77" s="131" t="s">
        <v>34</v>
      </c>
      <c r="C77" s="117" t="s">
        <v>9</v>
      </c>
      <c r="D77" s="118">
        <v>253</v>
      </c>
      <c r="E77" s="118"/>
      <c r="F77" s="118">
        <f>+E77*$D77</f>
        <v>0</v>
      </c>
    </row>
    <row r="78" spans="1:5" ht="12.75">
      <c r="A78" s="5"/>
      <c r="B78" s="17"/>
      <c r="C78" s="117"/>
      <c r="D78" s="118"/>
      <c r="E78" s="133"/>
    </row>
    <row r="79" spans="1:6" ht="12.75">
      <c r="A79" s="5"/>
      <c r="B79" s="123" t="s">
        <v>40</v>
      </c>
      <c r="C79" s="124"/>
      <c r="D79" s="125"/>
      <c r="E79" s="125"/>
      <c r="F79" s="126">
        <f>SUM(F63:F78)</f>
        <v>0</v>
      </c>
    </row>
    <row r="80" spans="1:6" ht="12.75">
      <c r="A80" s="5"/>
      <c r="B80" s="127"/>
      <c r="C80" s="120"/>
      <c r="D80" s="121"/>
      <c r="E80" s="121"/>
      <c r="F80" s="128"/>
    </row>
    <row r="81" spans="1:6" ht="12.75">
      <c r="A81" s="115" t="s">
        <v>16</v>
      </c>
      <c r="B81" s="116" t="s">
        <v>35</v>
      </c>
      <c r="C81" s="117"/>
      <c r="D81" s="118"/>
      <c r="E81" s="133"/>
      <c r="F81" s="118"/>
    </row>
    <row r="82" spans="1:6" ht="12.75">
      <c r="A82" s="115"/>
      <c r="B82" s="116"/>
      <c r="C82" s="117"/>
      <c r="D82" s="118"/>
      <c r="E82" s="133"/>
      <c r="F82" s="118"/>
    </row>
    <row r="83" spans="1:6" ht="72.75" customHeight="1">
      <c r="A83" s="6" t="s">
        <v>0</v>
      </c>
      <c r="B83" s="134" t="s">
        <v>209</v>
      </c>
      <c r="C83" s="148" t="s">
        <v>9</v>
      </c>
      <c r="D83" s="135">
        <v>253</v>
      </c>
      <c r="E83" s="118"/>
      <c r="F83" s="135">
        <f>+E83*$D83</f>
        <v>0</v>
      </c>
    </row>
    <row r="84" spans="1:6" ht="12.75">
      <c r="A84" s="115"/>
      <c r="B84" s="116"/>
      <c r="C84" s="117"/>
      <c r="D84" s="118"/>
      <c r="E84" s="133"/>
      <c r="F84" s="118"/>
    </row>
    <row r="85" spans="1:6" ht="72" customHeight="1">
      <c r="A85" s="6" t="s">
        <v>2</v>
      </c>
      <c r="B85" s="134" t="s">
        <v>208</v>
      </c>
      <c r="C85" s="148" t="s">
        <v>9</v>
      </c>
      <c r="D85" s="135">
        <v>506</v>
      </c>
      <c r="E85" s="118"/>
      <c r="F85" s="135">
        <f>+E85*$D85</f>
        <v>0</v>
      </c>
    </row>
    <row r="86" spans="1:6" ht="15" customHeight="1">
      <c r="A86" s="6"/>
      <c r="B86" s="134"/>
      <c r="D86" s="135"/>
      <c r="E86" s="129"/>
      <c r="F86" s="135"/>
    </row>
    <row r="87" spans="1:6" ht="25.5">
      <c r="A87" s="6" t="s">
        <v>4</v>
      </c>
      <c r="B87" s="134" t="s">
        <v>129</v>
      </c>
      <c r="C87" s="148" t="s">
        <v>10</v>
      </c>
      <c r="D87" s="135">
        <v>1</v>
      </c>
      <c r="E87" s="118"/>
      <c r="F87" s="135">
        <f>+E87*$D87</f>
        <v>0</v>
      </c>
    </row>
    <row r="88" spans="1:6" ht="12.75">
      <c r="A88" s="6"/>
      <c r="B88" s="134"/>
      <c r="D88" s="135"/>
      <c r="E88" s="129"/>
      <c r="F88" s="135"/>
    </row>
    <row r="89" spans="1:6" ht="38.25">
      <c r="A89" s="6" t="s">
        <v>6</v>
      </c>
      <c r="B89" s="134" t="s">
        <v>207</v>
      </c>
      <c r="C89" s="148" t="s">
        <v>10</v>
      </c>
      <c r="D89" s="135">
        <v>1</v>
      </c>
      <c r="E89" s="118"/>
      <c r="F89" s="135">
        <f>+E89*$D89</f>
        <v>0</v>
      </c>
    </row>
    <row r="90" spans="1:6" ht="12.75">
      <c r="A90" s="6"/>
      <c r="B90" s="134"/>
      <c r="D90" s="135"/>
      <c r="E90" s="138"/>
      <c r="F90" s="135"/>
    </row>
    <row r="91" spans="1:6" ht="38.25">
      <c r="A91" s="6" t="s">
        <v>16</v>
      </c>
      <c r="B91" s="139" t="s">
        <v>128</v>
      </c>
      <c r="C91" s="148" t="s">
        <v>10</v>
      </c>
      <c r="D91" s="135">
        <v>1</v>
      </c>
      <c r="E91" s="135"/>
      <c r="F91" s="135">
        <f>+E91*$D91</f>
        <v>0</v>
      </c>
    </row>
    <row r="92" spans="1:6" ht="12.75">
      <c r="A92" s="5"/>
      <c r="B92" s="127"/>
      <c r="C92" s="120"/>
      <c r="D92" s="121"/>
      <c r="E92" s="121"/>
      <c r="F92" s="128"/>
    </row>
    <row r="93" spans="1:6" ht="12.75">
      <c r="A93" s="5"/>
      <c r="B93" s="123" t="s">
        <v>36</v>
      </c>
      <c r="C93" s="124"/>
      <c r="D93" s="125"/>
      <c r="E93" s="125"/>
      <c r="F93" s="126">
        <f>SUM(F83:F92)</f>
        <v>0</v>
      </c>
    </row>
    <row r="94" spans="1:6" ht="12.75">
      <c r="A94" s="5"/>
      <c r="B94" s="131"/>
      <c r="C94" s="117"/>
      <c r="D94" s="118"/>
      <c r="E94" s="133"/>
      <c r="F94" s="118"/>
    </row>
    <row r="95" spans="1:6" ht="12.75">
      <c r="A95" s="115" t="s">
        <v>25</v>
      </c>
      <c r="B95" s="116" t="s">
        <v>7</v>
      </c>
      <c r="C95" s="117"/>
      <c r="D95" s="118"/>
      <c r="E95" s="133"/>
      <c r="F95" s="118"/>
    </row>
    <row r="96" spans="1:6" ht="12.75">
      <c r="A96" s="115"/>
      <c r="B96" s="116"/>
      <c r="C96" s="117"/>
      <c r="D96" s="118"/>
      <c r="E96" s="133"/>
      <c r="F96" s="118"/>
    </row>
    <row r="97" spans="1:6" ht="38.25">
      <c r="A97" s="5" t="s">
        <v>0</v>
      </c>
      <c r="B97" s="140" t="s">
        <v>206</v>
      </c>
      <c r="C97" s="117" t="s">
        <v>9</v>
      </c>
      <c r="D97" s="118">
        <v>12</v>
      </c>
      <c r="E97" s="133"/>
      <c r="F97" s="118">
        <f>+E97*$D97</f>
        <v>0</v>
      </c>
    </row>
    <row r="98" spans="1:6" ht="12.75">
      <c r="A98" s="115"/>
      <c r="B98" s="140"/>
      <c r="C98" s="117"/>
      <c r="D98" s="118"/>
      <c r="E98" s="132"/>
      <c r="F98" s="118"/>
    </row>
    <row r="99" spans="1:6" ht="42.75" customHeight="1">
      <c r="A99" s="5" t="s">
        <v>2</v>
      </c>
      <c r="B99" s="134" t="s">
        <v>205</v>
      </c>
      <c r="D99" s="135"/>
      <c r="E99" s="132"/>
      <c r="F99" s="118"/>
    </row>
    <row r="100" spans="1:6" ht="14.25">
      <c r="A100" s="5"/>
      <c r="B100" s="134" t="s">
        <v>98</v>
      </c>
      <c r="C100" s="148" t="s">
        <v>122</v>
      </c>
      <c r="D100" s="135">
        <v>2.3</v>
      </c>
      <c r="E100" s="133"/>
      <c r="F100" s="118">
        <f>+E100*$D100</f>
        <v>0</v>
      </c>
    </row>
    <row r="101" spans="1:6" ht="14.25">
      <c r="A101" s="5"/>
      <c r="B101" s="134" t="s">
        <v>99</v>
      </c>
      <c r="C101" s="148" t="s">
        <v>122</v>
      </c>
      <c r="D101" s="135">
        <v>18.6</v>
      </c>
      <c r="E101" s="133"/>
      <c r="F101" s="118">
        <f>+E101*$D101</f>
        <v>0</v>
      </c>
    </row>
    <row r="102" spans="1:6" ht="14.25">
      <c r="A102" s="5"/>
      <c r="B102" s="134" t="s">
        <v>100</v>
      </c>
      <c r="C102" s="148" t="s">
        <v>122</v>
      </c>
      <c r="D102" s="135">
        <v>8.5</v>
      </c>
      <c r="E102" s="133"/>
      <c r="F102" s="118">
        <f>+E102*$D102</f>
        <v>0</v>
      </c>
    </row>
    <row r="103" spans="1:6" ht="12.75">
      <c r="A103" s="115"/>
      <c r="B103" s="116"/>
      <c r="C103" s="117"/>
      <c r="D103" s="118"/>
      <c r="E103" s="132"/>
      <c r="F103" s="118"/>
    </row>
    <row r="104" spans="1:6" ht="51">
      <c r="A104" s="5" t="s">
        <v>4</v>
      </c>
      <c r="B104" s="140" t="s">
        <v>204</v>
      </c>
      <c r="C104" s="117" t="s">
        <v>9</v>
      </c>
      <c r="D104" s="118">
        <v>10</v>
      </c>
      <c r="E104" s="133"/>
      <c r="F104" s="118">
        <f>+E104*$D104</f>
        <v>0</v>
      </c>
    </row>
    <row r="105" spans="1:6" ht="12.75">
      <c r="A105" s="115"/>
      <c r="B105" s="140"/>
      <c r="C105" s="117"/>
      <c r="D105" s="118"/>
      <c r="E105" s="132"/>
      <c r="F105" s="118"/>
    </row>
    <row r="106" spans="1:6" ht="63.75">
      <c r="A106" s="5" t="s">
        <v>6</v>
      </c>
      <c r="B106" s="140" t="s">
        <v>203</v>
      </c>
      <c r="C106" s="352" t="s">
        <v>97</v>
      </c>
      <c r="D106" s="353">
        <v>260</v>
      </c>
      <c r="E106" s="353"/>
      <c r="F106" s="141">
        <f>+E106*$D106</f>
        <v>0</v>
      </c>
    </row>
    <row r="107" spans="1:6" ht="12.75">
      <c r="A107" s="115"/>
      <c r="B107" s="140"/>
      <c r="C107" s="352"/>
      <c r="D107" s="353"/>
      <c r="E107" s="353"/>
      <c r="F107" s="141"/>
    </row>
    <row r="108" spans="1:6" ht="51">
      <c r="A108" s="5" t="s">
        <v>16</v>
      </c>
      <c r="B108" s="140" t="s">
        <v>202</v>
      </c>
      <c r="C108" s="352" t="s">
        <v>9</v>
      </c>
      <c r="D108" s="353">
        <v>12.5</v>
      </c>
      <c r="E108" s="353"/>
      <c r="F108" s="141">
        <f>+E108*$D108</f>
        <v>0</v>
      </c>
    </row>
    <row r="109" spans="1:6" ht="12.75">
      <c r="A109" s="115"/>
      <c r="B109" s="131"/>
      <c r="C109" s="117"/>
      <c r="D109" s="118"/>
      <c r="E109" s="133"/>
      <c r="F109" s="118"/>
    </row>
    <row r="110" spans="1:6" ht="38.25">
      <c r="A110" s="5" t="s">
        <v>25</v>
      </c>
      <c r="B110" s="131" t="s">
        <v>127</v>
      </c>
      <c r="C110" s="117" t="s">
        <v>10</v>
      </c>
      <c r="D110" s="118">
        <v>3</v>
      </c>
      <c r="E110" s="118"/>
      <c r="F110" s="118">
        <f>+E110*$D110</f>
        <v>0</v>
      </c>
    </row>
    <row r="111" spans="1:7" ht="12.75">
      <c r="A111" s="115"/>
      <c r="B111" s="131"/>
      <c r="C111" s="117"/>
      <c r="D111" s="118"/>
      <c r="E111" s="118"/>
      <c r="F111" s="118"/>
      <c r="G111" s="99" t="s">
        <v>42</v>
      </c>
    </row>
    <row r="112" spans="1:6" ht="12.75">
      <c r="A112" s="5" t="s">
        <v>26</v>
      </c>
      <c r="B112" s="131" t="s">
        <v>101</v>
      </c>
      <c r="C112" s="117" t="s">
        <v>9</v>
      </c>
      <c r="D112" s="118">
        <v>253</v>
      </c>
      <c r="E112" s="118"/>
      <c r="F112" s="118">
        <f>+E112*$D112</f>
        <v>0</v>
      </c>
    </row>
    <row r="113" spans="1:6" ht="12.75">
      <c r="A113" s="115"/>
      <c r="B113" s="131"/>
      <c r="C113" s="117"/>
      <c r="D113" s="118"/>
      <c r="E113" s="118"/>
      <c r="F113" s="118"/>
    </row>
    <row r="114" spans="1:6" ht="25.5">
      <c r="A114" s="5" t="s">
        <v>27</v>
      </c>
      <c r="B114" s="131" t="s">
        <v>224</v>
      </c>
      <c r="C114" s="117" t="s">
        <v>18</v>
      </c>
      <c r="D114" s="118">
        <v>1</v>
      </c>
      <c r="E114" s="118"/>
      <c r="F114" s="118">
        <f>+E114*$D114</f>
        <v>0</v>
      </c>
    </row>
    <row r="115" spans="1:6" ht="12.75">
      <c r="A115" s="115"/>
      <c r="B115" s="131"/>
      <c r="C115" s="117"/>
      <c r="D115" s="118"/>
      <c r="E115" s="118"/>
      <c r="F115" s="118"/>
    </row>
    <row r="116" spans="1:6" ht="12.75">
      <c r="A116" s="5"/>
      <c r="B116" s="123" t="s">
        <v>31</v>
      </c>
      <c r="C116" s="124"/>
      <c r="D116" s="125"/>
      <c r="E116" s="125"/>
      <c r="F116" s="126">
        <f>SUM(F97:F115)</f>
        <v>0</v>
      </c>
    </row>
    <row r="117" spans="1:6" ht="12.75">
      <c r="A117" s="5"/>
      <c r="B117" s="127"/>
      <c r="C117" s="120"/>
      <c r="D117" s="121"/>
      <c r="E117" s="121"/>
      <c r="F117" s="128"/>
    </row>
    <row r="118" ht="12.75">
      <c r="A118" s="5"/>
    </row>
    <row r="119" ht="12.75">
      <c r="A119" s="5"/>
    </row>
    <row r="120" ht="12.75">
      <c r="A120" s="5"/>
    </row>
    <row r="121" ht="12.75">
      <c r="B121" s="100"/>
    </row>
    <row r="122" ht="12.75">
      <c r="B122" s="100"/>
    </row>
    <row r="135" ht="12.75">
      <c r="B135" s="104"/>
    </row>
  </sheetData>
  <sheetProtection/>
  <mergeCells count="7">
    <mergeCell ref="C9:E9"/>
    <mergeCell ref="C10:E10"/>
    <mergeCell ref="A1:F1"/>
    <mergeCell ref="A2:F2"/>
    <mergeCell ref="A3:F3"/>
    <mergeCell ref="A4:F4"/>
    <mergeCell ref="C5:E5"/>
  </mergeCells>
  <printOptions gridLines="1"/>
  <pageMargins left="0.7" right="0.7" top="0.75" bottom="0.75" header="0.3" footer="0.3"/>
  <pageSetup horizontalDpi="600" verticalDpi="600" orientation="portrait" paperSize="9" r:id="rId1"/>
  <headerFooter alignWithMargins="0">
    <oddFooter>&amp;C&amp;9stran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79"/>
  <sheetViews>
    <sheetView view="pageBreakPreview" zoomScaleSheetLayoutView="100" workbookViewId="0" topLeftCell="A39">
      <selection activeCell="E58" sqref="E58"/>
    </sheetView>
  </sheetViews>
  <sheetFormatPr defaultColWidth="9.00390625" defaultRowHeight="12.75"/>
  <cols>
    <col min="1" max="1" width="4.875" style="103" customWidth="1"/>
    <col min="2" max="2" width="42.75390625" style="101" customWidth="1"/>
    <col min="3" max="3" width="8.125" style="148" customWidth="1"/>
    <col min="4" max="4" width="9.125" style="102" customWidth="1"/>
    <col min="5" max="5" width="9.375" style="102" customWidth="1"/>
    <col min="6" max="6" width="13.875" style="102" customWidth="1"/>
    <col min="7" max="7" width="11.75390625" style="99" bestFit="1" customWidth="1"/>
    <col min="8" max="16384" width="9.125" style="100" customWidth="1"/>
  </cols>
  <sheetData>
    <row r="1" spans="1:6" ht="17.25" customHeight="1">
      <c r="A1" s="209" t="str">
        <f>'REKAPIT.- 1'!B7</f>
        <v>POSLOVNA CONA AJDOVŠČINA - ''POD ŽELEZNICO" - 3. FAZA</v>
      </c>
      <c r="B1" s="210"/>
      <c r="C1" s="210"/>
      <c r="D1" s="210"/>
      <c r="E1" s="210"/>
      <c r="F1" s="210"/>
    </row>
    <row r="2" spans="1:6" ht="17.25" customHeight="1">
      <c r="A2" s="211" t="s">
        <v>37</v>
      </c>
      <c r="B2" s="211"/>
      <c r="C2" s="211"/>
      <c r="D2" s="211"/>
      <c r="E2" s="211"/>
      <c r="F2" s="211"/>
    </row>
    <row r="3" spans="1:6" ht="17.25" customHeight="1">
      <c r="A3" s="211" t="s">
        <v>17</v>
      </c>
      <c r="B3" s="211"/>
      <c r="C3" s="211"/>
      <c r="D3" s="211"/>
      <c r="E3" s="211"/>
      <c r="F3" s="211"/>
    </row>
    <row r="4" spans="1:6" ht="13.5" thickBot="1">
      <c r="A4" s="212"/>
      <c r="B4" s="212"/>
      <c r="C4" s="212"/>
      <c r="D4" s="212"/>
      <c r="E4" s="212"/>
      <c r="F4" s="212"/>
    </row>
    <row r="5" spans="1:6" ht="12.75">
      <c r="A5" s="155" t="s">
        <v>0</v>
      </c>
      <c r="B5" s="106" t="s">
        <v>1</v>
      </c>
      <c r="C5" s="213"/>
      <c r="D5" s="213"/>
      <c r="E5" s="213"/>
      <c r="F5" s="107">
        <f>+F18</f>
        <v>0</v>
      </c>
    </row>
    <row r="6" spans="1:6" ht="12.75">
      <c r="A6" s="156" t="s">
        <v>2</v>
      </c>
      <c r="B6" s="109" t="s">
        <v>3</v>
      </c>
      <c r="C6" s="207"/>
      <c r="D6" s="207"/>
      <c r="E6" s="207"/>
      <c r="F6" s="111">
        <f>+F32</f>
        <v>0</v>
      </c>
    </row>
    <row r="7" spans="1:6" ht="12.75">
      <c r="A7" s="156" t="s">
        <v>4</v>
      </c>
      <c r="B7" s="109" t="s">
        <v>5</v>
      </c>
      <c r="C7" s="207"/>
      <c r="D7" s="207"/>
      <c r="E7" s="207"/>
      <c r="F7" s="111">
        <f>+F52</f>
        <v>0</v>
      </c>
    </row>
    <row r="8" spans="1:6" ht="13.5" thickBot="1">
      <c r="A8" s="157" t="s">
        <v>6</v>
      </c>
      <c r="B8" s="158" t="s">
        <v>7</v>
      </c>
      <c r="C8" s="214"/>
      <c r="D8" s="214"/>
      <c r="E8" s="214"/>
      <c r="F8" s="159">
        <f>+F60</f>
        <v>0</v>
      </c>
    </row>
    <row r="9" spans="1:6" ht="14.25" thickBot="1" thickTop="1">
      <c r="A9" s="113"/>
      <c r="B9" s="114" t="s">
        <v>19</v>
      </c>
      <c r="C9" s="208"/>
      <c r="D9" s="208"/>
      <c r="E9" s="208"/>
      <c r="F9" s="168">
        <f>SUM(F5:F8)</f>
        <v>0</v>
      </c>
    </row>
    <row r="10" spans="1:6" ht="12.75">
      <c r="A10" s="143"/>
      <c r="B10" s="144"/>
      <c r="C10" s="145"/>
      <c r="D10" s="145"/>
      <c r="E10" s="145"/>
      <c r="F10" s="146"/>
    </row>
    <row r="11" spans="1:6" ht="12.75">
      <c r="A11" s="143"/>
      <c r="B11" s="144"/>
      <c r="C11" s="145"/>
      <c r="D11" s="145"/>
      <c r="E11" s="145"/>
      <c r="F11" s="146"/>
    </row>
    <row r="12" spans="1:2" ht="12.75">
      <c r="A12" s="1" t="s">
        <v>0</v>
      </c>
      <c r="B12" s="153" t="s">
        <v>8</v>
      </c>
    </row>
    <row r="13" ht="12.75">
      <c r="A13" s="4"/>
    </row>
    <row r="14" spans="1:6" ht="25.5">
      <c r="A14" s="4" t="s">
        <v>0</v>
      </c>
      <c r="B14" s="17" t="s">
        <v>210</v>
      </c>
      <c r="C14" s="148" t="s">
        <v>9</v>
      </c>
      <c r="D14" s="102">
        <v>253</v>
      </c>
      <c r="F14" s="102">
        <f>+D14*E14</f>
        <v>0</v>
      </c>
    </row>
    <row r="15" spans="1:5" ht="12.75">
      <c r="A15" s="4"/>
      <c r="B15" s="149"/>
      <c r="E15" s="150" t="s">
        <v>21</v>
      </c>
    </row>
    <row r="16" spans="1:6" ht="25.5">
      <c r="A16" s="4" t="s">
        <v>2</v>
      </c>
      <c r="B16" s="17" t="s">
        <v>142</v>
      </c>
      <c r="C16" s="148" t="s">
        <v>10</v>
      </c>
      <c r="D16" s="102">
        <v>7</v>
      </c>
      <c r="E16" s="142"/>
      <c r="F16" s="102">
        <f>+D16*E16</f>
        <v>0</v>
      </c>
    </row>
    <row r="17" spans="1:5" ht="12.75">
      <c r="A17" s="4"/>
      <c r="B17" s="17"/>
      <c r="E17" s="102" t="s">
        <v>21</v>
      </c>
    </row>
    <row r="18" spans="1:6" ht="12.75">
      <c r="A18" s="4"/>
      <c r="B18" s="160" t="s">
        <v>12</v>
      </c>
      <c r="C18" s="110"/>
      <c r="D18" s="162"/>
      <c r="E18" s="162"/>
      <c r="F18" s="163">
        <f>SUM(F14:F17)</f>
        <v>0</v>
      </c>
    </row>
    <row r="19" spans="1:6" ht="12.75">
      <c r="A19" s="4"/>
      <c r="B19" s="151"/>
      <c r="C19" s="145"/>
      <c r="D19" s="146"/>
      <c r="E19" s="146"/>
      <c r="F19" s="137"/>
    </row>
    <row r="20" spans="1:2" ht="12.75">
      <c r="A20" s="1" t="s">
        <v>2</v>
      </c>
      <c r="B20" s="153" t="s">
        <v>11</v>
      </c>
    </row>
    <row r="21" spans="1:5" ht="12.75">
      <c r="A21" s="4"/>
      <c r="E21" s="150"/>
    </row>
    <row r="22" spans="1:5" ht="63.75">
      <c r="A22" s="4" t="s">
        <v>0</v>
      </c>
      <c r="B22" s="17" t="s">
        <v>132</v>
      </c>
      <c r="E22" s="150" t="s">
        <v>21</v>
      </c>
    </row>
    <row r="23" spans="1:6" ht="14.25">
      <c r="A23" s="4"/>
      <c r="B23" s="17" t="s">
        <v>133</v>
      </c>
      <c r="C23" s="148" t="s">
        <v>120</v>
      </c>
      <c r="D23" s="102">
        <v>617</v>
      </c>
      <c r="F23" s="102">
        <f>E23*D23</f>
        <v>0</v>
      </c>
    </row>
    <row r="24" spans="1:6" ht="14.25">
      <c r="A24" s="4"/>
      <c r="B24" s="17" t="s">
        <v>134</v>
      </c>
      <c r="C24" s="148" t="s">
        <v>120</v>
      </c>
      <c r="D24" s="102">
        <v>411</v>
      </c>
      <c r="F24" s="102">
        <f>E24*D24</f>
        <v>0</v>
      </c>
    </row>
    <row r="25" spans="1:5" ht="12.75">
      <c r="A25" s="4"/>
      <c r="B25" s="17"/>
      <c r="E25" s="150"/>
    </row>
    <row r="26" spans="1:6" ht="52.5">
      <c r="A26" s="4" t="s">
        <v>2</v>
      </c>
      <c r="B26" s="17" t="s">
        <v>130</v>
      </c>
      <c r="C26" s="148" t="s">
        <v>9</v>
      </c>
      <c r="D26" s="102">
        <v>50</v>
      </c>
      <c r="F26" s="102">
        <f>E26*D26</f>
        <v>0</v>
      </c>
    </row>
    <row r="27" spans="1:5" ht="12.75">
      <c r="A27" s="4"/>
      <c r="B27" s="17"/>
      <c r="E27" s="150"/>
    </row>
    <row r="28" spans="1:6" ht="25.5">
      <c r="A28" s="4" t="s">
        <v>4</v>
      </c>
      <c r="B28" s="17" t="s">
        <v>153</v>
      </c>
      <c r="C28" s="148" t="s">
        <v>122</v>
      </c>
      <c r="D28" s="102">
        <v>406</v>
      </c>
      <c r="E28" s="142"/>
      <c r="F28" s="102">
        <f>E28*D28</f>
        <v>0</v>
      </c>
    </row>
    <row r="29" spans="1:5" ht="12.75">
      <c r="A29" s="4"/>
      <c r="B29" s="17"/>
      <c r="E29" s="150"/>
    </row>
    <row r="30" spans="1:6" ht="38.25">
      <c r="A30" s="4" t="s">
        <v>6</v>
      </c>
      <c r="B30" s="164" t="s">
        <v>135</v>
      </c>
      <c r="C30" s="148" t="s">
        <v>120</v>
      </c>
      <c r="D30" s="102">
        <v>763</v>
      </c>
      <c r="F30" s="102">
        <f>E30*D30</f>
        <v>0</v>
      </c>
    </row>
    <row r="31" spans="1:2" ht="15" customHeight="1">
      <c r="A31" s="4"/>
      <c r="B31" s="17"/>
    </row>
    <row r="32" spans="1:6" ht="12.75">
      <c r="A32" s="4"/>
      <c r="B32" s="160" t="s">
        <v>13</v>
      </c>
      <c r="C32" s="110"/>
      <c r="D32" s="162"/>
      <c r="E32" s="162"/>
      <c r="F32" s="163">
        <f>SUM(F21:F31)</f>
        <v>0</v>
      </c>
    </row>
    <row r="33" ht="12.75">
      <c r="A33" s="4"/>
    </row>
    <row r="34" spans="1:2" ht="12.75">
      <c r="A34" s="1" t="s">
        <v>4</v>
      </c>
      <c r="B34" s="153" t="s">
        <v>5</v>
      </c>
    </row>
    <row r="35" spans="1:2" ht="12.75">
      <c r="A35" s="4"/>
      <c r="B35" s="17"/>
    </row>
    <row r="36" spans="1:6" ht="65.25">
      <c r="A36" s="165" t="s">
        <v>0</v>
      </c>
      <c r="B36" s="17" t="s">
        <v>131</v>
      </c>
      <c r="C36" s="148" t="s">
        <v>9</v>
      </c>
      <c r="D36" s="102">
        <v>73</v>
      </c>
      <c r="F36" s="102">
        <f>+D36*E36</f>
        <v>0</v>
      </c>
    </row>
    <row r="37" spans="1:5" ht="15" customHeight="1">
      <c r="A37" s="4"/>
      <c r="B37" s="17"/>
      <c r="E37" s="150"/>
    </row>
    <row r="38" spans="1:6" ht="65.25">
      <c r="A38" s="165" t="s">
        <v>2</v>
      </c>
      <c r="B38" s="17" t="s">
        <v>223</v>
      </c>
      <c r="C38" s="148" t="s">
        <v>9</v>
      </c>
      <c r="D38" s="102">
        <v>96</v>
      </c>
      <c r="E38" s="142"/>
      <c r="F38" s="102">
        <f>+D38*E38</f>
        <v>0</v>
      </c>
    </row>
    <row r="39" spans="1:5" ht="15" customHeight="1">
      <c r="A39" s="165"/>
      <c r="B39" s="17"/>
      <c r="E39" s="150"/>
    </row>
    <row r="40" spans="1:6" ht="52.5">
      <c r="A40" s="165" t="s">
        <v>4</v>
      </c>
      <c r="B40" s="17" t="s">
        <v>222</v>
      </c>
      <c r="C40" s="148" t="s">
        <v>9</v>
      </c>
      <c r="D40" s="102">
        <v>84</v>
      </c>
      <c r="E40" s="142"/>
      <c r="F40" s="102">
        <f>+D40*E40</f>
        <v>0</v>
      </c>
    </row>
    <row r="41" spans="1:5" ht="12.75">
      <c r="A41" s="165"/>
      <c r="B41" s="17"/>
      <c r="E41" s="102" t="s">
        <v>21</v>
      </c>
    </row>
    <row r="42" spans="1:5" ht="140.25">
      <c r="A42" s="165" t="s">
        <v>6</v>
      </c>
      <c r="B42" s="17" t="s">
        <v>221</v>
      </c>
      <c r="E42" s="150"/>
    </row>
    <row r="43" spans="1:6" ht="15" customHeight="1">
      <c r="A43" s="165"/>
      <c r="B43" s="17" t="s">
        <v>44</v>
      </c>
      <c r="C43" s="148" t="s">
        <v>10</v>
      </c>
      <c r="D43" s="102">
        <v>5</v>
      </c>
      <c r="F43" s="102">
        <f>+D43*E43</f>
        <v>0</v>
      </c>
    </row>
    <row r="44" spans="1:6" ht="15" customHeight="1">
      <c r="A44" s="165"/>
      <c r="B44" s="17" t="s">
        <v>43</v>
      </c>
      <c r="C44" s="148" t="s">
        <v>10</v>
      </c>
      <c r="D44" s="102">
        <v>2</v>
      </c>
      <c r="F44" s="102">
        <f>+D44*E44</f>
        <v>0</v>
      </c>
    </row>
    <row r="45" spans="1:2" ht="15" customHeight="1">
      <c r="A45" s="165"/>
      <c r="B45" s="17"/>
    </row>
    <row r="46" spans="1:6" ht="89.25">
      <c r="A46" s="165" t="s">
        <v>16</v>
      </c>
      <c r="B46" s="166" t="s">
        <v>220</v>
      </c>
      <c r="C46" s="148" t="s">
        <v>10</v>
      </c>
      <c r="D46" s="102">
        <v>7</v>
      </c>
      <c r="E46" s="142"/>
      <c r="F46" s="102">
        <f>+D46*E46</f>
        <v>0</v>
      </c>
    </row>
    <row r="47" spans="1:5" ht="12.75">
      <c r="A47" s="165"/>
      <c r="B47" s="166"/>
      <c r="E47" s="142"/>
    </row>
    <row r="48" spans="1:6" ht="25.5">
      <c r="A48" s="165" t="s">
        <v>25</v>
      </c>
      <c r="B48" s="349" t="s">
        <v>219</v>
      </c>
      <c r="C48" s="148" t="s">
        <v>10</v>
      </c>
      <c r="D48" s="102">
        <v>1</v>
      </c>
      <c r="E48" s="142"/>
      <c r="F48" s="102">
        <f>+D48*E48</f>
        <v>0</v>
      </c>
    </row>
    <row r="49" spans="1:2" ht="12.75">
      <c r="A49" s="165"/>
      <c r="B49" s="167"/>
    </row>
    <row r="50" spans="1:6" ht="25.5">
      <c r="A50" s="165" t="s">
        <v>26</v>
      </c>
      <c r="B50" s="167" t="s">
        <v>136</v>
      </c>
      <c r="C50" s="148" t="s">
        <v>10</v>
      </c>
      <c r="D50" s="102">
        <v>1</v>
      </c>
      <c r="F50" s="102">
        <f>+D50*E50</f>
        <v>0</v>
      </c>
    </row>
    <row r="51" spans="1:2" ht="12.75">
      <c r="A51" s="4"/>
      <c r="B51" s="166"/>
    </row>
    <row r="52" spans="1:6" ht="12.75">
      <c r="A52" s="4"/>
      <c r="B52" s="160" t="s">
        <v>14</v>
      </c>
      <c r="C52" s="110"/>
      <c r="D52" s="162"/>
      <c r="E52" s="162"/>
      <c r="F52" s="163">
        <f>SUM(F36:F51)</f>
        <v>0</v>
      </c>
    </row>
    <row r="53" spans="1:6" ht="12.75">
      <c r="A53" s="4"/>
      <c r="B53" s="153"/>
      <c r="F53" s="154"/>
    </row>
    <row r="54" spans="1:9" ht="12.75">
      <c r="A54" s="1" t="s">
        <v>6</v>
      </c>
      <c r="B54" s="153" t="s">
        <v>7</v>
      </c>
      <c r="I54" s="101"/>
    </row>
    <row r="55" spans="1:9" ht="12.75">
      <c r="A55" s="4"/>
      <c r="B55" s="17"/>
      <c r="I55" s="101"/>
    </row>
    <row r="56" spans="1:6" ht="12.75">
      <c r="A56" s="4" t="s">
        <v>0</v>
      </c>
      <c r="B56" s="19" t="s">
        <v>101</v>
      </c>
      <c r="C56" s="148" t="s">
        <v>9</v>
      </c>
      <c r="D56" s="102">
        <v>253</v>
      </c>
      <c r="E56" s="142"/>
      <c r="F56" s="102">
        <f>+D56*E56</f>
        <v>0</v>
      </c>
    </row>
    <row r="57" spans="1:5" ht="12.75">
      <c r="A57" s="4"/>
      <c r="B57" s="17"/>
      <c r="E57" s="150"/>
    </row>
    <row r="58" spans="1:6" ht="12.75">
      <c r="A58" s="4" t="s">
        <v>2</v>
      </c>
      <c r="B58" s="17" t="s">
        <v>137</v>
      </c>
      <c r="C58" s="148" t="s">
        <v>9</v>
      </c>
      <c r="D58" s="102">
        <v>253</v>
      </c>
      <c r="F58" s="102">
        <f>+D58*E58</f>
        <v>0</v>
      </c>
    </row>
    <row r="59" spans="1:5" ht="12.75">
      <c r="A59" s="4"/>
      <c r="B59" s="17"/>
      <c r="E59" s="150"/>
    </row>
    <row r="60" spans="1:6" ht="12.75">
      <c r="A60" s="4"/>
      <c r="B60" s="160" t="s">
        <v>15</v>
      </c>
      <c r="C60" s="110"/>
      <c r="D60" s="162"/>
      <c r="E60" s="162"/>
      <c r="F60" s="163">
        <f>SUM(F56:F59)</f>
        <v>0</v>
      </c>
    </row>
    <row r="65" ht="12.75">
      <c r="B65" s="100"/>
    </row>
    <row r="66" ht="12.75">
      <c r="B66" s="100"/>
    </row>
    <row r="79" ht="12.75">
      <c r="B79" s="104"/>
    </row>
  </sheetData>
  <sheetProtection/>
  <mergeCells count="9">
    <mergeCell ref="C8:E8"/>
    <mergeCell ref="C9:E9"/>
    <mergeCell ref="A3:F3"/>
    <mergeCell ref="A1:F1"/>
    <mergeCell ref="A2:F2"/>
    <mergeCell ref="C6:E6"/>
    <mergeCell ref="C5:E5"/>
    <mergeCell ref="A4:F4"/>
    <mergeCell ref="C7:E7"/>
  </mergeCells>
  <printOptions gridLines="1"/>
  <pageMargins left="0.7" right="0.7" top="0.75" bottom="0.75" header="0.3" footer="0.3"/>
  <pageSetup horizontalDpi="600" verticalDpi="600" orientation="portrait" paperSize="9" r:id="rId1"/>
  <headerFooter alignWithMargins="0">
    <oddFooter>&amp;C&amp;9stran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60"/>
  <sheetViews>
    <sheetView view="pageBreakPreview" zoomScaleSheetLayoutView="100" workbookViewId="0" topLeftCell="A37">
      <selection activeCell="E58" sqref="E58"/>
    </sheetView>
  </sheetViews>
  <sheetFormatPr defaultColWidth="9.00390625" defaultRowHeight="12.75"/>
  <cols>
    <col min="1" max="1" width="6.25390625" style="100" customWidth="1"/>
    <col min="2" max="2" width="44.625" style="100" customWidth="1"/>
    <col min="3" max="3" width="7.625" style="100" customWidth="1"/>
    <col min="4" max="4" width="8.125" style="100" customWidth="1"/>
    <col min="5" max="5" width="8.375" style="100" customWidth="1"/>
    <col min="6" max="6" width="13.75390625" style="100" customWidth="1"/>
    <col min="7" max="8" width="9.125" style="99" customWidth="1"/>
    <col min="9" max="16384" width="9.125" style="100" customWidth="1"/>
  </cols>
  <sheetData>
    <row r="1" spans="1:6" ht="18" customHeight="1">
      <c r="A1" s="209" t="str">
        <f>'REKAPIT.- 1'!B7</f>
        <v>POSLOVNA CONA AJDOVŠČINA - ''POD ŽELEZNICO" - 3. FAZA</v>
      </c>
      <c r="B1" s="210"/>
      <c r="C1" s="210"/>
      <c r="D1" s="210"/>
      <c r="E1" s="210"/>
      <c r="F1" s="210"/>
    </row>
    <row r="2" spans="1:6" ht="12.75">
      <c r="A2" s="211" t="s">
        <v>38</v>
      </c>
      <c r="B2" s="211"/>
      <c r="C2" s="211"/>
      <c r="D2" s="211"/>
      <c r="E2" s="211"/>
      <c r="F2" s="211"/>
    </row>
    <row r="3" spans="1:6" ht="12.75">
      <c r="A3" s="211" t="s">
        <v>17</v>
      </c>
      <c r="B3" s="211"/>
      <c r="C3" s="211"/>
      <c r="D3" s="211"/>
      <c r="E3" s="211"/>
      <c r="F3" s="211"/>
    </row>
    <row r="4" spans="1:6" ht="13.5" thickBot="1">
      <c r="A4" s="212"/>
      <c r="B4" s="212"/>
      <c r="C4" s="212"/>
      <c r="D4" s="212"/>
      <c r="E4" s="212"/>
      <c r="F4" s="212"/>
    </row>
    <row r="5" spans="1:6" ht="12.75">
      <c r="A5" s="155" t="s">
        <v>0</v>
      </c>
      <c r="B5" s="106" t="s">
        <v>1</v>
      </c>
      <c r="C5" s="213"/>
      <c r="D5" s="213"/>
      <c r="E5" s="213"/>
      <c r="F5" s="107">
        <f>+F18</f>
        <v>0</v>
      </c>
    </row>
    <row r="6" spans="1:6" ht="12.75">
      <c r="A6" s="156" t="s">
        <v>2</v>
      </c>
      <c r="B6" s="109" t="s">
        <v>3</v>
      </c>
      <c r="C6" s="207"/>
      <c r="D6" s="207"/>
      <c r="E6" s="207"/>
      <c r="F6" s="111">
        <f>+F30</f>
        <v>0</v>
      </c>
    </row>
    <row r="7" spans="1:6" ht="12.75">
      <c r="A7" s="156" t="s">
        <v>4</v>
      </c>
      <c r="B7" s="109" t="s">
        <v>5</v>
      </c>
      <c r="C7" s="207"/>
      <c r="D7" s="207"/>
      <c r="E7" s="207"/>
      <c r="F7" s="111">
        <f>+F50</f>
        <v>0</v>
      </c>
    </row>
    <row r="8" spans="1:6" ht="13.5" thickBot="1">
      <c r="A8" s="157" t="s">
        <v>6</v>
      </c>
      <c r="B8" s="158" t="s">
        <v>7</v>
      </c>
      <c r="C8" s="214"/>
      <c r="D8" s="214"/>
      <c r="E8" s="214"/>
      <c r="F8" s="159">
        <f>+F60</f>
        <v>0</v>
      </c>
    </row>
    <row r="9" spans="1:6" ht="14.25" thickBot="1" thickTop="1">
      <c r="A9" s="113"/>
      <c r="B9" s="114" t="s">
        <v>19</v>
      </c>
      <c r="C9" s="208"/>
      <c r="D9" s="208"/>
      <c r="E9" s="208"/>
      <c r="F9" s="168">
        <f>SUM(F5:F8)</f>
        <v>0</v>
      </c>
    </row>
    <row r="10" spans="1:6" ht="12.75">
      <c r="A10" s="143"/>
      <c r="B10" s="144"/>
      <c r="C10" s="145"/>
      <c r="D10" s="145"/>
      <c r="E10" s="145"/>
      <c r="F10" s="137"/>
    </row>
    <row r="11" spans="1:6" ht="12.75">
      <c r="A11" s="143"/>
      <c r="B11" s="144"/>
      <c r="C11" s="145"/>
      <c r="D11" s="145"/>
      <c r="E11" s="145"/>
      <c r="F11" s="137"/>
    </row>
    <row r="12" spans="1:6" ht="12.75">
      <c r="A12" s="1" t="s">
        <v>0</v>
      </c>
      <c r="B12" s="153" t="s">
        <v>8</v>
      </c>
      <c r="D12" s="102"/>
      <c r="E12" s="102"/>
      <c r="F12" s="102"/>
    </row>
    <row r="13" spans="1:6" ht="12.75">
      <c r="A13" s="4"/>
      <c r="B13" s="101"/>
      <c r="D13" s="102"/>
      <c r="E13" s="102"/>
      <c r="F13" s="102"/>
    </row>
    <row r="14" spans="1:6" ht="25.5">
      <c r="A14" s="4" t="s">
        <v>0</v>
      </c>
      <c r="B14" s="17" t="s">
        <v>218</v>
      </c>
      <c r="C14" s="100" t="s">
        <v>9</v>
      </c>
      <c r="D14" s="102">
        <f>253+50</f>
        <v>303</v>
      </c>
      <c r="E14" s="102"/>
      <c r="F14" s="102">
        <f>+D14*E14</f>
        <v>0</v>
      </c>
    </row>
    <row r="15" spans="1:6" ht="12.75">
      <c r="A15" s="4"/>
      <c r="B15" s="149"/>
      <c r="D15" s="102"/>
      <c r="E15" s="150" t="s">
        <v>21</v>
      </c>
      <c r="F15" s="102"/>
    </row>
    <row r="16" spans="1:6" ht="25.5">
      <c r="A16" s="4" t="s">
        <v>2</v>
      </c>
      <c r="B16" s="17" t="s">
        <v>142</v>
      </c>
      <c r="C16" s="100" t="s">
        <v>10</v>
      </c>
      <c r="D16" s="102">
        <f>8+6</f>
        <v>14</v>
      </c>
      <c r="E16" s="142"/>
      <c r="F16" s="102">
        <f>+D16*E16</f>
        <v>0</v>
      </c>
    </row>
    <row r="17" spans="1:6" ht="12.75">
      <c r="A17" s="4"/>
      <c r="B17" s="17"/>
      <c r="D17" s="102"/>
      <c r="E17" s="102" t="s">
        <v>21</v>
      </c>
      <c r="F17" s="102"/>
    </row>
    <row r="18" spans="1:6" ht="12.75">
      <c r="A18" s="4"/>
      <c r="B18" s="160" t="s">
        <v>12</v>
      </c>
      <c r="C18" s="161"/>
      <c r="D18" s="162"/>
      <c r="E18" s="162" t="s">
        <v>21</v>
      </c>
      <c r="F18" s="163">
        <f>SUM(F14:F17)</f>
        <v>0</v>
      </c>
    </row>
    <row r="19" spans="1:6" ht="12.75">
      <c r="A19" s="4"/>
      <c r="B19" s="151"/>
      <c r="C19" s="152"/>
      <c r="D19" s="146"/>
      <c r="E19" s="146" t="s">
        <v>21</v>
      </c>
      <c r="F19" s="137"/>
    </row>
    <row r="20" spans="1:6" ht="12.75">
      <c r="A20" s="1" t="s">
        <v>2</v>
      </c>
      <c r="B20" s="153" t="s">
        <v>11</v>
      </c>
      <c r="D20" s="102"/>
      <c r="E20" s="102" t="s">
        <v>21</v>
      </c>
      <c r="F20" s="102"/>
    </row>
    <row r="21" spans="1:6" ht="12.75">
      <c r="A21" s="4"/>
      <c r="B21" s="17"/>
      <c r="D21" s="102"/>
      <c r="E21" s="150" t="s">
        <v>21</v>
      </c>
      <c r="F21" s="102"/>
    </row>
    <row r="22" spans="1:6" ht="63.75">
      <c r="A22" s="4" t="s">
        <v>0</v>
      </c>
      <c r="B22" s="17" t="s">
        <v>139</v>
      </c>
      <c r="D22" s="102"/>
      <c r="E22" s="150" t="s">
        <v>21</v>
      </c>
      <c r="F22" s="146"/>
    </row>
    <row r="23" spans="1:6" ht="14.25">
      <c r="A23" s="4"/>
      <c r="B23" s="17" t="s">
        <v>28</v>
      </c>
      <c r="C23" s="100" t="s">
        <v>120</v>
      </c>
      <c r="D23" s="102">
        <f>172.05+69</f>
        <v>241.05</v>
      </c>
      <c r="E23" s="146"/>
      <c r="F23" s="146">
        <f>E23*D23</f>
        <v>0</v>
      </c>
    </row>
    <row r="24" spans="1:6" ht="14.25">
      <c r="A24" s="4"/>
      <c r="B24" s="17" t="s">
        <v>29</v>
      </c>
      <c r="C24" s="100" t="s">
        <v>120</v>
      </c>
      <c r="D24" s="102">
        <f>114.7+46</f>
        <v>160.7</v>
      </c>
      <c r="E24" s="146"/>
      <c r="F24" s="146">
        <f>E24*D24</f>
        <v>0</v>
      </c>
    </row>
    <row r="25" spans="1:6" ht="12.75">
      <c r="A25" s="4"/>
      <c r="B25" s="17"/>
      <c r="D25" s="102"/>
      <c r="E25" s="150"/>
      <c r="F25" s="146"/>
    </row>
    <row r="26" spans="1:6" ht="15.75" customHeight="1">
      <c r="A26" s="4" t="s">
        <v>2</v>
      </c>
      <c r="B26" s="22" t="s">
        <v>153</v>
      </c>
      <c r="C26" s="152" t="s">
        <v>122</v>
      </c>
      <c r="D26" s="146">
        <f>206+30</f>
        <v>236</v>
      </c>
      <c r="E26" s="133"/>
      <c r="F26" s="146">
        <f>E26*D26</f>
        <v>0</v>
      </c>
    </row>
    <row r="27" spans="1:6" ht="15.75" customHeight="1">
      <c r="A27" s="4"/>
      <c r="B27" s="22"/>
      <c r="C27" s="152"/>
      <c r="D27" s="146"/>
      <c r="E27" s="169"/>
      <c r="F27" s="146"/>
    </row>
    <row r="28" spans="1:6" ht="38.25">
      <c r="A28" s="4" t="s">
        <v>4</v>
      </c>
      <c r="B28" s="164" t="s">
        <v>135</v>
      </c>
      <c r="C28" s="100" t="s">
        <v>120</v>
      </c>
      <c r="D28" s="146">
        <f>190+65</f>
        <v>255</v>
      </c>
      <c r="E28" s="146"/>
      <c r="F28" s="146">
        <f>E28*D28</f>
        <v>0</v>
      </c>
    </row>
    <row r="29" spans="1:6" ht="12.75">
      <c r="A29" s="4"/>
      <c r="B29" s="17"/>
      <c r="C29" s="152"/>
      <c r="D29" s="146"/>
      <c r="E29" s="146"/>
      <c r="F29" s="146"/>
    </row>
    <row r="30" spans="1:6" ht="12.75">
      <c r="A30" s="4"/>
      <c r="B30" s="160" t="s">
        <v>13</v>
      </c>
      <c r="C30" s="161"/>
      <c r="D30" s="162"/>
      <c r="E30" s="162" t="s">
        <v>21</v>
      </c>
      <c r="F30" s="163">
        <f>SUM(F21:F29)</f>
        <v>0</v>
      </c>
    </row>
    <row r="31" spans="1:6" ht="12.75">
      <c r="A31" s="4"/>
      <c r="B31" s="101"/>
      <c r="D31" s="102"/>
      <c r="E31" s="102" t="s">
        <v>21</v>
      </c>
      <c r="F31" s="102"/>
    </row>
    <row r="32" spans="1:6" ht="12.75">
      <c r="A32" s="1" t="s">
        <v>4</v>
      </c>
      <c r="B32" s="153" t="s">
        <v>5</v>
      </c>
      <c r="D32" s="102"/>
      <c r="E32" s="102" t="s">
        <v>21</v>
      </c>
      <c r="F32" s="102"/>
    </row>
    <row r="33" spans="1:6" ht="12.75">
      <c r="A33" s="1"/>
      <c r="B33" s="153"/>
      <c r="D33" s="102"/>
      <c r="E33" s="102" t="s">
        <v>21</v>
      </c>
      <c r="F33" s="102"/>
    </row>
    <row r="34" spans="1:6" ht="65.25">
      <c r="A34" s="4" t="s">
        <v>0</v>
      </c>
      <c r="B34" s="17" t="s">
        <v>138</v>
      </c>
      <c r="C34" s="100" t="s">
        <v>9</v>
      </c>
      <c r="D34" s="102">
        <v>253</v>
      </c>
      <c r="E34" s="142"/>
      <c r="F34" s="102">
        <f>+D34*E34</f>
        <v>0</v>
      </c>
    </row>
    <row r="35" spans="1:6" ht="12.75">
      <c r="A35" s="4"/>
      <c r="B35" s="17"/>
      <c r="D35" s="102"/>
      <c r="E35" s="150"/>
      <c r="F35" s="102"/>
    </row>
    <row r="36" spans="1:6" ht="65.25">
      <c r="A36" s="4" t="s">
        <v>2</v>
      </c>
      <c r="B36" s="17" t="s">
        <v>211</v>
      </c>
      <c r="C36" s="100" t="s">
        <v>9</v>
      </c>
      <c r="D36" s="102">
        <v>253</v>
      </c>
      <c r="E36" s="102"/>
      <c r="F36" s="102">
        <f>+D36*E36</f>
        <v>0</v>
      </c>
    </row>
    <row r="37" spans="1:8" ht="12.75">
      <c r="A37" s="4"/>
      <c r="B37" s="17"/>
      <c r="C37" s="148"/>
      <c r="D37" s="102"/>
      <c r="E37" s="150"/>
      <c r="F37" s="102"/>
      <c r="G37" s="100"/>
      <c r="H37" s="100"/>
    </row>
    <row r="38" spans="1:8" ht="38.25">
      <c r="A38" s="165" t="s">
        <v>4</v>
      </c>
      <c r="B38" s="17" t="s">
        <v>212</v>
      </c>
      <c r="C38" s="148" t="s">
        <v>18</v>
      </c>
      <c r="D38" s="102">
        <v>1</v>
      </c>
      <c r="E38" s="102"/>
      <c r="F38" s="102">
        <f>+D38*E38</f>
        <v>0</v>
      </c>
      <c r="G38" s="100"/>
      <c r="H38" s="100"/>
    </row>
    <row r="39" spans="1:6" ht="12.75">
      <c r="A39" s="4"/>
      <c r="B39" s="17"/>
      <c r="D39" s="102"/>
      <c r="E39" s="150"/>
      <c r="F39" s="102"/>
    </row>
    <row r="40" spans="1:6" ht="76.5">
      <c r="A40" s="4" t="s">
        <v>6</v>
      </c>
      <c r="B40" s="17" t="s">
        <v>217</v>
      </c>
      <c r="C40" s="100" t="s">
        <v>10</v>
      </c>
      <c r="D40" s="102">
        <v>7</v>
      </c>
      <c r="E40" s="142"/>
      <c r="F40" s="102">
        <f>+D40*E40</f>
        <v>0</v>
      </c>
    </row>
    <row r="41" spans="1:6" ht="12.75">
      <c r="A41" s="4"/>
      <c r="B41" s="17"/>
      <c r="D41" s="102"/>
      <c r="E41" s="354" t="s">
        <v>21</v>
      </c>
      <c r="F41" s="102"/>
    </row>
    <row r="42" spans="1:8" ht="91.5" customHeight="1">
      <c r="A42" s="165" t="s">
        <v>16</v>
      </c>
      <c r="B42" s="17" t="s">
        <v>213</v>
      </c>
      <c r="C42" s="148" t="s">
        <v>10</v>
      </c>
      <c r="D42" s="102">
        <v>3</v>
      </c>
      <c r="E42" s="142"/>
      <c r="F42" s="102">
        <f>+D42*E42</f>
        <v>0</v>
      </c>
      <c r="G42" s="100"/>
      <c r="H42" s="100"/>
    </row>
    <row r="43" spans="1:6" ht="12.75">
      <c r="A43" s="4"/>
      <c r="B43" s="17"/>
      <c r="D43" s="102"/>
      <c r="E43" s="150"/>
      <c r="F43" s="102"/>
    </row>
    <row r="44" spans="1:6" ht="89.25">
      <c r="A44" s="165" t="s">
        <v>25</v>
      </c>
      <c r="B44" s="355" t="s">
        <v>216</v>
      </c>
      <c r="C44" s="356" t="s">
        <v>10</v>
      </c>
      <c r="D44" s="142">
        <f>7+3</f>
        <v>10</v>
      </c>
      <c r="E44" s="142"/>
      <c r="F44" s="102">
        <f>+D44*E44</f>
        <v>0</v>
      </c>
    </row>
    <row r="45" spans="1:6" ht="12.75">
      <c r="A45" s="37"/>
      <c r="B45" s="355"/>
      <c r="C45" s="356"/>
      <c r="D45" s="142"/>
      <c r="E45" s="142"/>
      <c r="F45" s="102"/>
    </row>
    <row r="46" spans="1:6" ht="25.5">
      <c r="A46" s="165" t="s">
        <v>26</v>
      </c>
      <c r="B46" s="349" t="s">
        <v>215</v>
      </c>
      <c r="C46" s="356" t="s">
        <v>10</v>
      </c>
      <c r="D46" s="142">
        <v>1</v>
      </c>
      <c r="E46" s="142"/>
      <c r="F46" s="102">
        <f>+D46*E46</f>
        <v>0</v>
      </c>
    </row>
    <row r="47" spans="1:6" ht="12.75">
      <c r="A47" s="165"/>
      <c r="B47" s="349"/>
      <c r="C47" s="356"/>
      <c r="D47" s="142"/>
      <c r="E47" s="142"/>
      <c r="F47" s="102"/>
    </row>
    <row r="48" spans="1:8" ht="25.5">
      <c r="A48" s="165" t="s">
        <v>27</v>
      </c>
      <c r="B48" s="357" t="s">
        <v>214</v>
      </c>
      <c r="C48" s="117" t="s">
        <v>10</v>
      </c>
      <c r="D48" s="142">
        <v>2</v>
      </c>
      <c r="E48" s="142"/>
      <c r="F48" s="102">
        <f>+D48*E48</f>
        <v>0</v>
      </c>
      <c r="G48" s="100"/>
      <c r="H48" s="100"/>
    </row>
    <row r="49" spans="1:6" ht="12.75">
      <c r="A49" s="4"/>
      <c r="B49" s="166"/>
      <c r="D49" s="102"/>
      <c r="E49" s="102"/>
      <c r="F49" s="102"/>
    </row>
    <row r="50" spans="1:6" ht="12.75">
      <c r="A50" s="4"/>
      <c r="B50" s="160" t="s">
        <v>14</v>
      </c>
      <c r="C50" s="161"/>
      <c r="D50" s="162"/>
      <c r="E50" s="162" t="s">
        <v>21</v>
      </c>
      <c r="F50" s="163">
        <f>SUM(F34:F49)</f>
        <v>0</v>
      </c>
    </row>
    <row r="51" spans="1:6" ht="12.75">
      <c r="A51" s="4"/>
      <c r="B51" s="153"/>
      <c r="D51" s="102"/>
      <c r="E51" s="102" t="s">
        <v>21</v>
      </c>
      <c r="F51" s="154"/>
    </row>
    <row r="52" spans="1:6" ht="12.75">
      <c r="A52" s="1" t="s">
        <v>6</v>
      </c>
      <c r="B52" s="153" t="s">
        <v>7</v>
      </c>
      <c r="D52" s="102"/>
      <c r="E52" s="102" t="s">
        <v>21</v>
      </c>
      <c r="F52" s="102"/>
    </row>
    <row r="53" spans="1:6" ht="12.75">
      <c r="A53" s="1"/>
      <c r="B53" s="153"/>
      <c r="D53" s="102"/>
      <c r="E53" s="102" t="s">
        <v>21</v>
      </c>
      <c r="F53" s="102"/>
    </row>
    <row r="54" spans="1:6" ht="12.75">
      <c r="A54" s="4" t="s">
        <v>0</v>
      </c>
      <c r="B54" s="19" t="s">
        <v>101</v>
      </c>
      <c r="C54" s="356" t="s">
        <v>9</v>
      </c>
      <c r="D54" s="142">
        <v>253</v>
      </c>
      <c r="E54" s="142"/>
      <c r="F54" s="102">
        <f>+D54*E54</f>
        <v>0</v>
      </c>
    </row>
    <row r="55" spans="1:6" ht="12.75">
      <c r="A55" s="4"/>
      <c r="B55" s="19"/>
      <c r="C55" s="356"/>
      <c r="D55" s="142"/>
      <c r="E55" s="354" t="s">
        <v>21</v>
      </c>
      <c r="F55" s="102"/>
    </row>
    <row r="56" spans="1:6" ht="12.75">
      <c r="A56" s="4" t="s">
        <v>2</v>
      </c>
      <c r="B56" s="19" t="s">
        <v>140</v>
      </c>
      <c r="C56" s="356" t="s">
        <v>9</v>
      </c>
      <c r="D56" s="142">
        <v>253</v>
      </c>
      <c r="E56" s="142"/>
      <c r="F56" s="102">
        <f>+D56*E56</f>
        <v>0</v>
      </c>
    </row>
    <row r="57" spans="1:6" ht="12.75">
      <c r="A57" s="4"/>
      <c r="B57" s="19"/>
      <c r="C57" s="356"/>
      <c r="D57" s="142"/>
      <c r="E57" s="354" t="s">
        <v>21</v>
      </c>
      <c r="F57" s="102"/>
    </row>
    <row r="58" spans="1:6" ht="12.75">
      <c r="A58" s="4" t="s">
        <v>4</v>
      </c>
      <c r="B58" s="19" t="s">
        <v>137</v>
      </c>
      <c r="C58" s="356" t="s">
        <v>9</v>
      </c>
      <c r="D58" s="142">
        <v>253</v>
      </c>
      <c r="E58" s="142"/>
      <c r="F58" s="102">
        <f>+D58*E58</f>
        <v>0</v>
      </c>
    </row>
    <row r="59" spans="1:6" ht="12.75">
      <c r="A59" s="4"/>
      <c r="B59" s="17"/>
      <c r="D59" s="102"/>
      <c r="E59" s="150" t="s">
        <v>21</v>
      </c>
      <c r="F59" s="102"/>
    </row>
    <row r="60" spans="1:6" ht="12.75">
      <c r="A60" s="103"/>
      <c r="B60" s="160" t="s">
        <v>15</v>
      </c>
      <c r="C60" s="161"/>
      <c r="D60" s="162"/>
      <c r="E60" s="162"/>
      <c r="F60" s="163">
        <f>SUM(F54:F59)</f>
        <v>0</v>
      </c>
    </row>
  </sheetData>
  <sheetProtection/>
  <mergeCells count="9">
    <mergeCell ref="C6:E6"/>
    <mergeCell ref="C7:E7"/>
    <mergeCell ref="C8:E8"/>
    <mergeCell ref="C9:E9"/>
    <mergeCell ref="A1:F1"/>
    <mergeCell ref="A2:F2"/>
    <mergeCell ref="A3:F3"/>
    <mergeCell ref="A4:F4"/>
    <mergeCell ref="C5:E5"/>
  </mergeCells>
  <printOptions gridLines="1"/>
  <pageMargins left="0.7" right="0.7" top="0.75" bottom="0.75" header="0.3" footer="0.3"/>
  <pageSetup horizontalDpi="600" verticalDpi="600" orientation="portrait" paperSize="9" r:id="rId1"/>
  <headerFooter>
    <oddFooter>&amp;C&amp;8stran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97"/>
  <sheetViews>
    <sheetView view="pageBreakPreview" zoomScaleSheetLayoutView="100" zoomScalePageLayoutView="0" workbookViewId="0" topLeftCell="A48">
      <selection activeCell="E81" sqref="E81"/>
    </sheetView>
  </sheetViews>
  <sheetFormatPr defaultColWidth="9.00390625" defaultRowHeight="12.75"/>
  <cols>
    <col min="1" max="1" width="4.375" style="103" customWidth="1"/>
    <col min="2" max="2" width="43.75390625" style="101" customWidth="1"/>
    <col min="3" max="3" width="8.125" style="2" customWidth="1"/>
    <col min="4" max="4" width="9.125" style="3" customWidth="1"/>
    <col min="5" max="5" width="9.375" style="3" customWidth="1"/>
    <col min="6" max="6" width="13.875" style="3" customWidth="1"/>
    <col min="7" max="7" width="11.75390625" style="99" bestFit="1" customWidth="1"/>
    <col min="8" max="16384" width="9.125" style="100" customWidth="1"/>
  </cols>
  <sheetData>
    <row r="1" spans="1:6" ht="12.75">
      <c r="A1" s="209" t="str">
        <f>'REKAPIT.- 1'!B7</f>
        <v>POSLOVNA CONA AJDOVŠČINA - ''POD ŽELEZNICO" - 3. FAZA</v>
      </c>
      <c r="B1" s="210"/>
      <c r="C1" s="210"/>
      <c r="D1" s="210"/>
      <c r="E1" s="210"/>
      <c r="F1" s="210"/>
    </row>
    <row r="2" spans="1:6" ht="12.75">
      <c r="A2" s="211" t="s">
        <v>60</v>
      </c>
      <c r="B2" s="211"/>
      <c r="C2" s="211"/>
      <c r="D2" s="211"/>
      <c r="E2" s="211"/>
      <c r="F2" s="211"/>
    </row>
    <row r="3" spans="1:6" ht="12.75">
      <c r="A3" s="211" t="s">
        <v>17</v>
      </c>
      <c r="B3" s="211"/>
      <c r="C3" s="211"/>
      <c r="D3" s="211"/>
      <c r="E3" s="211"/>
      <c r="F3" s="211"/>
    </row>
    <row r="4" spans="1:6" ht="13.5" thickBot="1">
      <c r="A4" s="212"/>
      <c r="B4" s="212"/>
      <c r="C4" s="212"/>
      <c r="D4" s="212"/>
      <c r="E4" s="212"/>
      <c r="F4" s="212"/>
    </row>
    <row r="5" spans="1:6" ht="12.75">
      <c r="A5" s="155" t="s">
        <v>0</v>
      </c>
      <c r="B5" s="106" t="s">
        <v>1</v>
      </c>
      <c r="C5" s="213"/>
      <c r="D5" s="213"/>
      <c r="E5" s="213"/>
      <c r="F5" s="174">
        <f>+F18</f>
        <v>0</v>
      </c>
    </row>
    <row r="6" spans="1:6" ht="12.75">
      <c r="A6" s="156" t="s">
        <v>2</v>
      </c>
      <c r="B6" s="109" t="s">
        <v>3</v>
      </c>
      <c r="C6" s="207"/>
      <c r="D6" s="207"/>
      <c r="E6" s="207"/>
      <c r="F6" s="175">
        <f>+F32</f>
        <v>0</v>
      </c>
    </row>
    <row r="7" spans="1:6" ht="12.75">
      <c r="A7" s="156" t="s">
        <v>4</v>
      </c>
      <c r="B7" s="215" t="s">
        <v>49</v>
      </c>
      <c r="C7" s="216"/>
      <c r="D7" s="216"/>
      <c r="E7" s="216"/>
      <c r="F7" s="175">
        <f>+F62</f>
        <v>0</v>
      </c>
    </row>
    <row r="8" spans="1:6" ht="13.5" thickBot="1">
      <c r="A8" s="157" t="s">
        <v>6</v>
      </c>
      <c r="B8" s="158" t="s">
        <v>7</v>
      </c>
      <c r="C8" s="214"/>
      <c r="D8" s="214"/>
      <c r="E8" s="214"/>
      <c r="F8" s="176">
        <f>+F78</f>
        <v>0</v>
      </c>
    </row>
    <row r="9" spans="1:6" ht="14.25" thickBot="1" thickTop="1">
      <c r="A9" s="113"/>
      <c r="B9" s="114" t="s">
        <v>19</v>
      </c>
      <c r="C9" s="208"/>
      <c r="D9" s="208"/>
      <c r="E9" s="208"/>
      <c r="F9" s="180">
        <f>SUM(F5:F8)</f>
        <v>0</v>
      </c>
    </row>
    <row r="10" spans="1:6" ht="12.75">
      <c r="A10" s="143"/>
      <c r="B10" s="144"/>
      <c r="C10" s="145"/>
      <c r="D10" s="147"/>
      <c r="E10" s="145"/>
      <c r="F10" s="171"/>
    </row>
    <row r="11" spans="1:6" ht="12.75">
      <c r="A11" s="143"/>
      <c r="B11" s="144"/>
      <c r="C11" s="145"/>
      <c r="D11" s="147"/>
      <c r="E11" s="145"/>
      <c r="F11" s="171"/>
    </row>
    <row r="12" spans="1:2" ht="12.75">
      <c r="A12" s="1" t="s">
        <v>0</v>
      </c>
      <c r="B12" s="153" t="s">
        <v>8</v>
      </c>
    </row>
    <row r="13" ht="12.75">
      <c r="A13" s="4"/>
    </row>
    <row r="14" spans="1:6" ht="12.75">
      <c r="A14" s="4" t="s">
        <v>0</v>
      </c>
      <c r="B14" s="17" t="s">
        <v>141</v>
      </c>
      <c r="C14" s="2" t="s">
        <v>9</v>
      </c>
      <c r="D14" s="3">
        <v>253</v>
      </c>
      <c r="F14" s="3">
        <f>+D14*E14</f>
        <v>0</v>
      </c>
    </row>
    <row r="15" spans="1:5" ht="12.75">
      <c r="A15" s="4"/>
      <c r="B15" s="149"/>
      <c r="E15" s="170" t="s">
        <v>21</v>
      </c>
    </row>
    <row r="16" spans="1:6" ht="25.5">
      <c r="A16" s="4" t="s">
        <v>2</v>
      </c>
      <c r="B16" s="17" t="s">
        <v>142</v>
      </c>
      <c r="C16" s="2" t="s">
        <v>10</v>
      </c>
      <c r="D16" s="3">
        <v>9</v>
      </c>
      <c r="E16" s="30"/>
      <c r="F16" s="3">
        <f>+D16*E16</f>
        <v>0</v>
      </c>
    </row>
    <row r="17" spans="1:5" ht="12.75">
      <c r="A17" s="4"/>
      <c r="B17" s="17"/>
      <c r="E17" s="3" t="s">
        <v>21</v>
      </c>
    </row>
    <row r="18" spans="1:6" ht="12.75">
      <c r="A18" s="4"/>
      <c r="B18" s="160" t="s">
        <v>12</v>
      </c>
      <c r="C18" s="181"/>
      <c r="D18" s="177"/>
      <c r="E18" s="177"/>
      <c r="F18" s="178">
        <f>SUM(F14:F17)</f>
        <v>0</v>
      </c>
    </row>
    <row r="19" spans="1:6" ht="12.75">
      <c r="A19" s="4"/>
      <c r="B19" s="151"/>
      <c r="C19" s="9"/>
      <c r="D19" s="32"/>
      <c r="E19" s="32"/>
      <c r="F19" s="171"/>
    </row>
    <row r="20" spans="1:2" ht="12.75">
      <c r="A20" s="1" t="s">
        <v>2</v>
      </c>
      <c r="B20" s="153" t="s">
        <v>11</v>
      </c>
    </row>
    <row r="21" spans="1:2" ht="12.75">
      <c r="A21" s="1"/>
      <c r="B21" s="153"/>
    </row>
    <row r="22" spans="1:5" ht="63.75">
      <c r="A22" s="4" t="s">
        <v>0</v>
      </c>
      <c r="B22" s="17" t="s">
        <v>143</v>
      </c>
      <c r="E22" s="170" t="s">
        <v>21</v>
      </c>
    </row>
    <row r="23" spans="1:6" ht="14.25">
      <c r="A23" s="4"/>
      <c r="B23" s="17" t="s">
        <v>28</v>
      </c>
      <c r="C23" s="2" t="s">
        <v>120</v>
      </c>
      <c r="D23" s="3">
        <v>8.8308</v>
      </c>
      <c r="F23" s="3">
        <f>E23*D23</f>
        <v>0</v>
      </c>
    </row>
    <row r="24" spans="1:6" ht="14.25">
      <c r="A24" s="4"/>
      <c r="B24" s="17" t="s">
        <v>29</v>
      </c>
      <c r="C24" s="2" t="s">
        <v>120</v>
      </c>
      <c r="D24" s="3">
        <v>5.887200000000001</v>
      </c>
      <c r="F24" s="3">
        <f>E24*D24</f>
        <v>0</v>
      </c>
    </row>
    <row r="25" spans="1:5" ht="12.75">
      <c r="A25" s="4"/>
      <c r="B25" s="17"/>
      <c r="E25" s="170"/>
    </row>
    <row r="26" spans="1:6" ht="14.25">
      <c r="A26" s="4" t="s">
        <v>2</v>
      </c>
      <c r="B26" s="17" t="s">
        <v>144</v>
      </c>
      <c r="C26" s="2" t="s">
        <v>122</v>
      </c>
      <c r="D26" s="3">
        <v>406</v>
      </c>
      <c r="E26" s="30"/>
      <c r="F26" s="3">
        <f>E26*D26</f>
        <v>0</v>
      </c>
    </row>
    <row r="27" spans="1:5" ht="12.75">
      <c r="A27" s="4"/>
      <c r="B27" s="17"/>
      <c r="E27" s="358"/>
    </row>
    <row r="28" spans="1:6" ht="52.5">
      <c r="A28" s="4" t="s">
        <v>4</v>
      </c>
      <c r="B28" s="17" t="s">
        <v>145</v>
      </c>
      <c r="C28" s="2" t="s">
        <v>120</v>
      </c>
      <c r="D28" s="32">
        <v>78</v>
      </c>
      <c r="E28" s="35"/>
      <c r="F28" s="3">
        <f>E28*D28</f>
        <v>0</v>
      </c>
    </row>
    <row r="29" spans="1:5" ht="12.75">
      <c r="A29" s="4"/>
      <c r="B29" s="17"/>
      <c r="E29" s="358"/>
    </row>
    <row r="30" spans="1:6" ht="51">
      <c r="A30" s="4" t="s">
        <v>6</v>
      </c>
      <c r="B30" s="17" t="s">
        <v>105</v>
      </c>
      <c r="C30" s="2" t="s">
        <v>120</v>
      </c>
      <c r="D30" s="3">
        <v>8</v>
      </c>
      <c r="E30" s="30"/>
      <c r="F30" s="3">
        <f>E30*D30</f>
        <v>0</v>
      </c>
    </row>
    <row r="31" spans="1:5" ht="12.75">
      <c r="A31" s="4"/>
      <c r="B31" s="17"/>
      <c r="E31" s="3" t="s">
        <v>21</v>
      </c>
    </row>
    <row r="32" spans="1:6" ht="12.75">
      <c r="A32" s="4"/>
      <c r="B32" s="160" t="s">
        <v>13</v>
      </c>
      <c r="C32" s="181"/>
      <c r="D32" s="177"/>
      <c r="E32" s="177"/>
      <c r="F32" s="178">
        <f>SUM(F22:F31)</f>
        <v>0</v>
      </c>
    </row>
    <row r="33" ht="12.75">
      <c r="A33" s="4"/>
    </row>
    <row r="34" spans="1:6" ht="12.75">
      <c r="A34" s="1" t="s">
        <v>4</v>
      </c>
      <c r="B34" s="217" t="s">
        <v>49</v>
      </c>
      <c r="C34" s="218"/>
      <c r="D34" s="218"/>
      <c r="E34" s="218"/>
      <c r="F34" s="218"/>
    </row>
    <row r="35" spans="1:2" ht="12.75">
      <c r="A35" s="4"/>
      <c r="B35" s="17"/>
    </row>
    <row r="36" spans="1:2" ht="12.75">
      <c r="A36" s="4" t="s">
        <v>61</v>
      </c>
      <c r="B36" s="134" t="s">
        <v>50</v>
      </c>
    </row>
    <row r="37" spans="1:6" ht="51">
      <c r="A37" s="4" t="s">
        <v>0</v>
      </c>
      <c r="B37" s="17" t="s">
        <v>62</v>
      </c>
      <c r="C37" s="182" t="s">
        <v>9</v>
      </c>
      <c r="D37" s="183">
        <v>253</v>
      </c>
      <c r="F37" s="183">
        <f>+D37*E37</f>
        <v>0</v>
      </c>
    </row>
    <row r="38" spans="1:6" ht="12.75">
      <c r="A38" s="4"/>
      <c r="B38" s="17"/>
      <c r="C38" s="182"/>
      <c r="D38" s="183"/>
      <c r="E38" s="170"/>
      <c r="F38" s="183"/>
    </row>
    <row r="39" spans="1:6" ht="51">
      <c r="A39" s="4" t="s">
        <v>2</v>
      </c>
      <c r="B39" s="17" t="s">
        <v>63</v>
      </c>
      <c r="C39" s="182" t="s">
        <v>9</v>
      </c>
      <c r="D39" s="183">
        <v>24</v>
      </c>
      <c r="F39" s="183">
        <f>+D39*E39</f>
        <v>0</v>
      </c>
    </row>
    <row r="40" spans="1:6" ht="12.75">
      <c r="A40" s="4"/>
      <c r="B40" s="17"/>
      <c r="C40" s="182"/>
      <c r="D40" s="183"/>
      <c r="E40" s="170"/>
      <c r="F40" s="183"/>
    </row>
    <row r="41" spans="1:6" ht="12.75">
      <c r="A41" s="4" t="s">
        <v>64</v>
      </c>
      <c r="B41" s="17" t="s">
        <v>51</v>
      </c>
      <c r="C41" s="182"/>
      <c r="D41" s="183"/>
      <c r="E41" s="170"/>
      <c r="F41" s="183"/>
    </row>
    <row r="42" spans="1:6" ht="38.25">
      <c r="A42" s="4"/>
      <c r="B42" s="17" t="s">
        <v>65</v>
      </c>
      <c r="C42" s="182"/>
      <c r="D42" s="183"/>
      <c r="E42" s="170"/>
      <c r="F42" s="183"/>
    </row>
    <row r="43" spans="1:6" ht="12.75">
      <c r="A43" s="4" t="s">
        <v>0</v>
      </c>
      <c r="B43" s="17" t="s">
        <v>66</v>
      </c>
      <c r="C43" s="182" t="s">
        <v>10</v>
      </c>
      <c r="D43" s="183">
        <v>1</v>
      </c>
      <c r="F43" s="183">
        <f aca="true" t="shared" si="0" ref="F43:F49">E43*D43</f>
        <v>0</v>
      </c>
    </row>
    <row r="44" spans="1:6" ht="12.75">
      <c r="A44" s="4" t="s">
        <v>2</v>
      </c>
      <c r="B44" s="17" t="s">
        <v>53</v>
      </c>
      <c r="C44" s="182" t="s">
        <v>10</v>
      </c>
      <c r="D44" s="183">
        <v>4</v>
      </c>
      <c r="F44" s="183">
        <f t="shared" si="0"/>
        <v>0</v>
      </c>
    </row>
    <row r="45" spans="1:6" ht="12.75">
      <c r="A45" s="4" t="s">
        <v>4</v>
      </c>
      <c r="B45" s="17" t="s">
        <v>75</v>
      </c>
      <c r="C45" s="182" t="s">
        <v>10</v>
      </c>
      <c r="D45" s="183">
        <v>4</v>
      </c>
      <c r="F45" s="183">
        <f t="shared" si="0"/>
        <v>0</v>
      </c>
    </row>
    <row r="46" spans="1:6" ht="12.75">
      <c r="A46" s="4" t="s">
        <v>6</v>
      </c>
      <c r="B46" s="17" t="s">
        <v>104</v>
      </c>
      <c r="C46" s="182" t="s">
        <v>10</v>
      </c>
      <c r="D46" s="183">
        <v>4</v>
      </c>
      <c r="F46" s="183">
        <f>E46*D46</f>
        <v>0</v>
      </c>
    </row>
    <row r="47" spans="1:6" ht="12.75">
      <c r="A47" s="4" t="s">
        <v>6</v>
      </c>
      <c r="B47" s="17" t="s">
        <v>67</v>
      </c>
      <c r="C47" s="182" t="s">
        <v>10</v>
      </c>
      <c r="D47" s="183">
        <v>4</v>
      </c>
      <c r="F47" s="183">
        <f t="shared" si="0"/>
        <v>0</v>
      </c>
    </row>
    <row r="48" spans="1:6" ht="12.75">
      <c r="A48" s="4" t="s">
        <v>16</v>
      </c>
      <c r="B48" s="17" t="s">
        <v>52</v>
      </c>
      <c r="C48" s="182" t="s">
        <v>10</v>
      </c>
      <c r="D48" s="183">
        <v>8</v>
      </c>
      <c r="F48" s="183">
        <f t="shared" si="0"/>
        <v>0</v>
      </c>
    </row>
    <row r="49" spans="1:6" ht="12.75">
      <c r="A49" s="4" t="s">
        <v>25</v>
      </c>
      <c r="B49" s="17" t="s">
        <v>68</v>
      </c>
      <c r="C49" s="182" t="s">
        <v>10</v>
      </c>
      <c r="D49" s="183">
        <v>4</v>
      </c>
      <c r="F49" s="183">
        <f t="shared" si="0"/>
        <v>0</v>
      </c>
    </row>
    <row r="50" spans="1:6" ht="12.75">
      <c r="A50" s="4"/>
      <c r="B50" s="17"/>
      <c r="C50" s="182"/>
      <c r="D50" s="183"/>
      <c r="E50" s="170"/>
      <c r="F50" s="183"/>
    </row>
    <row r="51" spans="1:6" ht="12.75">
      <c r="A51" s="4" t="s">
        <v>69</v>
      </c>
      <c r="B51" s="17" t="s">
        <v>58</v>
      </c>
      <c r="C51" s="182"/>
      <c r="D51" s="183"/>
      <c r="E51" s="170"/>
      <c r="F51" s="183"/>
    </row>
    <row r="52" spans="1:6" ht="38.25">
      <c r="A52" s="1"/>
      <c r="B52" s="17" t="s">
        <v>146</v>
      </c>
      <c r="C52" s="182"/>
      <c r="D52" s="183"/>
      <c r="E52" s="170"/>
      <c r="F52" s="183"/>
    </row>
    <row r="53" spans="1:6" ht="12.75">
      <c r="A53" s="4"/>
      <c r="B53" s="17"/>
      <c r="C53" s="182"/>
      <c r="D53" s="183"/>
      <c r="E53" s="170"/>
      <c r="F53" s="183"/>
    </row>
    <row r="54" spans="1:6" ht="12.75">
      <c r="A54" s="4" t="s">
        <v>0</v>
      </c>
      <c r="B54" s="17" t="s">
        <v>147</v>
      </c>
      <c r="C54" s="182" t="s">
        <v>10</v>
      </c>
      <c r="D54" s="183">
        <v>4</v>
      </c>
      <c r="E54" s="30"/>
      <c r="F54" s="183">
        <f>E54*D54</f>
        <v>0</v>
      </c>
    </row>
    <row r="55" spans="1:6" ht="12.75">
      <c r="A55" s="4"/>
      <c r="B55" s="17"/>
      <c r="C55" s="182"/>
      <c r="D55" s="183"/>
      <c r="E55" s="170"/>
      <c r="F55" s="183"/>
    </row>
    <row r="56" spans="1:6" ht="25.5">
      <c r="A56" s="4" t="s">
        <v>2</v>
      </c>
      <c r="B56" s="17" t="s">
        <v>70</v>
      </c>
      <c r="C56" s="182" t="s">
        <v>10</v>
      </c>
      <c r="D56" s="183">
        <v>4</v>
      </c>
      <c r="F56" s="183">
        <f>E56*D56</f>
        <v>0</v>
      </c>
    </row>
    <row r="57" spans="1:6" ht="12.75">
      <c r="A57" s="4"/>
      <c r="B57" s="17"/>
      <c r="C57" s="182"/>
      <c r="D57" s="183"/>
      <c r="E57" s="170"/>
      <c r="F57" s="183"/>
    </row>
    <row r="58" spans="1:6" ht="12.75">
      <c r="A58" s="4" t="s">
        <v>4</v>
      </c>
      <c r="B58" s="17" t="s">
        <v>71</v>
      </c>
      <c r="C58" s="182" t="s">
        <v>10</v>
      </c>
      <c r="D58" s="183">
        <v>4</v>
      </c>
      <c r="F58" s="183">
        <f>E58*D58</f>
        <v>0</v>
      </c>
    </row>
    <row r="59" spans="1:6" ht="12.75">
      <c r="A59" s="4"/>
      <c r="B59" s="17"/>
      <c r="C59" s="182"/>
      <c r="D59" s="183"/>
      <c r="E59" s="170"/>
      <c r="F59" s="183"/>
    </row>
    <row r="60" spans="1:6" ht="12.75">
      <c r="A60" s="4" t="s">
        <v>6</v>
      </c>
      <c r="B60" s="17" t="s">
        <v>72</v>
      </c>
      <c r="C60" s="182" t="s">
        <v>10</v>
      </c>
      <c r="D60" s="183">
        <v>4</v>
      </c>
      <c r="F60" s="183">
        <f>E60*D60</f>
        <v>0</v>
      </c>
    </row>
    <row r="61" spans="1:5" ht="12.75">
      <c r="A61" s="165"/>
      <c r="B61" s="17"/>
      <c r="E61" s="170"/>
    </row>
    <row r="62" spans="1:6" ht="12.75">
      <c r="A62" s="4"/>
      <c r="B62" s="219" t="s">
        <v>59</v>
      </c>
      <c r="C62" s="216"/>
      <c r="D62" s="216"/>
      <c r="E62" s="216"/>
      <c r="F62" s="178">
        <f>SUM(F37:F61)</f>
        <v>0</v>
      </c>
    </row>
    <row r="63" spans="1:6" ht="12.75">
      <c r="A63" s="4"/>
      <c r="B63" s="153"/>
      <c r="E63" s="170"/>
      <c r="F63" s="172"/>
    </row>
    <row r="64" spans="1:9" ht="12.75">
      <c r="A64" s="1" t="s">
        <v>6</v>
      </c>
      <c r="B64" s="153" t="s">
        <v>7</v>
      </c>
      <c r="E64" s="170"/>
      <c r="I64" s="101"/>
    </row>
    <row r="65" spans="1:9" ht="12.75">
      <c r="A65" s="4"/>
      <c r="B65" s="17"/>
      <c r="E65" s="170"/>
      <c r="I65" s="101"/>
    </row>
    <row r="66" spans="1:9" ht="38.25">
      <c r="A66" s="4" t="s">
        <v>0</v>
      </c>
      <c r="B66" s="17" t="s">
        <v>73</v>
      </c>
      <c r="C66" s="182" t="s">
        <v>10</v>
      </c>
      <c r="D66" s="183">
        <v>4</v>
      </c>
      <c r="F66" s="179">
        <f>+D66*E66</f>
        <v>0</v>
      </c>
      <c r="I66" s="173"/>
    </row>
    <row r="67" spans="1:9" ht="12.75">
      <c r="A67" s="4"/>
      <c r="B67" s="17"/>
      <c r="C67" s="182"/>
      <c r="D67" s="183"/>
      <c r="E67" s="170"/>
      <c r="F67" s="179"/>
      <c r="I67" s="101"/>
    </row>
    <row r="68" spans="1:9" ht="51">
      <c r="A68" s="4" t="s">
        <v>2</v>
      </c>
      <c r="B68" s="17" t="s">
        <v>74</v>
      </c>
      <c r="C68" s="182" t="s">
        <v>10</v>
      </c>
      <c r="D68" s="183">
        <v>4</v>
      </c>
      <c r="F68" s="179">
        <f>+D68*E68</f>
        <v>0</v>
      </c>
      <c r="I68" s="101"/>
    </row>
    <row r="69" spans="1:9" ht="12.75">
      <c r="A69" s="4"/>
      <c r="B69" s="17"/>
      <c r="C69" s="182"/>
      <c r="D69" s="183"/>
      <c r="E69" s="170"/>
      <c r="F69" s="179"/>
      <c r="I69" s="101"/>
    </row>
    <row r="70" spans="1:9" ht="51">
      <c r="A70" s="4" t="s">
        <v>4</v>
      </c>
      <c r="B70" s="17" t="s">
        <v>148</v>
      </c>
      <c r="C70" s="182" t="s">
        <v>10</v>
      </c>
      <c r="D70" s="183">
        <v>4</v>
      </c>
      <c r="E70" s="30"/>
      <c r="F70" s="179">
        <f>+D70*E70</f>
        <v>0</v>
      </c>
      <c r="I70" s="101"/>
    </row>
    <row r="71" spans="1:9" ht="12.75">
      <c r="A71" s="4"/>
      <c r="B71" s="17"/>
      <c r="C71" s="182"/>
      <c r="D71" s="183"/>
      <c r="E71" s="358"/>
      <c r="F71" s="179"/>
      <c r="I71" s="101"/>
    </row>
    <row r="72" spans="1:6" ht="12.75">
      <c r="A72" s="4" t="s">
        <v>6</v>
      </c>
      <c r="B72" s="17" t="s">
        <v>101</v>
      </c>
      <c r="C72" s="182" t="s">
        <v>9</v>
      </c>
      <c r="D72" s="183">
        <v>253</v>
      </c>
      <c r="E72" s="30"/>
      <c r="F72" s="179">
        <f>+D72*E72</f>
        <v>0</v>
      </c>
    </row>
    <row r="73" spans="1:6" ht="12.75">
      <c r="A73" s="4"/>
      <c r="B73" s="17"/>
      <c r="C73" s="182"/>
      <c r="D73" s="183"/>
      <c r="E73" s="170"/>
      <c r="F73" s="179"/>
    </row>
    <row r="74" spans="1:6" ht="12.75">
      <c r="A74" s="4" t="s">
        <v>16</v>
      </c>
      <c r="B74" s="17" t="s">
        <v>102</v>
      </c>
      <c r="C74" s="182" t="s">
        <v>9</v>
      </c>
      <c r="D74" s="183">
        <v>253</v>
      </c>
      <c r="F74" s="179">
        <f>+D74*E74</f>
        <v>0</v>
      </c>
    </row>
    <row r="75" spans="1:6" ht="12.75">
      <c r="A75" s="4"/>
      <c r="B75" s="17"/>
      <c r="C75" s="182"/>
      <c r="D75" s="183"/>
      <c r="E75" s="170"/>
      <c r="F75" s="179"/>
    </row>
    <row r="76" spans="1:6" ht="12.75">
      <c r="A76" s="4" t="s">
        <v>25</v>
      </c>
      <c r="B76" s="17" t="s">
        <v>103</v>
      </c>
      <c r="C76" s="182" t="s">
        <v>9</v>
      </c>
      <c r="D76" s="183">
        <v>253</v>
      </c>
      <c r="F76" s="179">
        <f>+D76*E76</f>
        <v>0</v>
      </c>
    </row>
    <row r="77" spans="1:5" ht="12.75">
      <c r="A77" s="4"/>
      <c r="B77" s="17"/>
      <c r="E77" s="170"/>
    </row>
    <row r="78" spans="1:6" ht="12.75">
      <c r="A78" s="4"/>
      <c r="B78" s="160" t="s">
        <v>15</v>
      </c>
      <c r="C78" s="181"/>
      <c r="D78" s="177"/>
      <c r="E78" s="177"/>
      <c r="F78" s="178">
        <f>SUM(F66:F77)</f>
        <v>0</v>
      </c>
    </row>
    <row r="83" ht="12.75">
      <c r="B83" s="100"/>
    </row>
    <row r="84" ht="12.75">
      <c r="B84" s="100"/>
    </row>
    <row r="97" ht="12.75">
      <c r="B97" s="104"/>
    </row>
  </sheetData>
  <sheetProtection/>
  <mergeCells count="11">
    <mergeCell ref="A1:F1"/>
    <mergeCell ref="A2:F2"/>
    <mergeCell ref="A3:F3"/>
    <mergeCell ref="A4:F4"/>
    <mergeCell ref="C5:E5"/>
    <mergeCell ref="C6:E6"/>
    <mergeCell ref="B7:E7"/>
    <mergeCell ref="B34:F34"/>
    <mergeCell ref="B62:E62"/>
    <mergeCell ref="C8:E8"/>
    <mergeCell ref="C9:E9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39"/>
  <sheetViews>
    <sheetView view="pageBreakPreview" zoomScaleSheetLayoutView="100" workbookViewId="0" topLeftCell="A16">
      <selection activeCell="E41" sqref="E41"/>
    </sheetView>
  </sheetViews>
  <sheetFormatPr defaultColWidth="9.00390625" defaultRowHeight="12.75"/>
  <cols>
    <col min="1" max="1" width="6.25390625" style="100" customWidth="1"/>
    <col min="2" max="2" width="44.625" style="100" customWidth="1"/>
    <col min="3" max="3" width="7.625" style="148" customWidth="1"/>
    <col min="4" max="4" width="8.125" style="100" customWidth="1"/>
    <col min="5" max="5" width="8.375" style="100" customWidth="1"/>
    <col min="6" max="6" width="13.75390625" style="100" customWidth="1"/>
    <col min="7" max="7" width="9.125" style="99" customWidth="1"/>
    <col min="8" max="16384" width="9.125" style="100" customWidth="1"/>
  </cols>
  <sheetData>
    <row r="1" spans="1:6" ht="18" customHeight="1">
      <c r="A1" s="210" t="str">
        <f>'REKAPIT.- 1'!B7</f>
        <v>POSLOVNA CONA AJDOVŠČINA - ''POD ŽELEZNICO" - 3. FAZA</v>
      </c>
      <c r="B1" s="210"/>
      <c r="C1" s="210"/>
      <c r="D1" s="210"/>
      <c r="E1" s="210"/>
      <c r="F1" s="210"/>
    </row>
    <row r="2" spans="1:6" ht="12.75">
      <c r="A2" s="211" t="s">
        <v>109</v>
      </c>
      <c r="B2" s="211"/>
      <c r="C2" s="211"/>
      <c r="D2" s="211"/>
      <c r="E2" s="211"/>
      <c r="F2" s="211"/>
    </row>
    <row r="3" spans="1:6" ht="12.75">
      <c r="A3" s="211" t="s">
        <v>17</v>
      </c>
      <c r="B3" s="211"/>
      <c r="C3" s="211"/>
      <c r="D3" s="211"/>
      <c r="E3" s="211"/>
      <c r="F3" s="211"/>
    </row>
    <row r="4" spans="1:6" ht="13.5" thickBot="1">
      <c r="A4" s="212"/>
      <c r="B4" s="212"/>
      <c r="C4" s="212"/>
      <c r="D4" s="212"/>
      <c r="E4" s="212"/>
      <c r="F4" s="212"/>
    </row>
    <row r="5" spans="1:6" ht="12.75">
      <c r="A5" s="155" t="s">
        <v>0</v>
      </c>
      <c r="B5" s="106" t="s">
        <v>1</v>
      </c>
      <c r="C5" s="213"/>
      <c r="D5" s="213"/>
      <c r="E5" s="213"/>
      <c r="F5" s="107">
        <f>+F17</f>
        <v>0</v>
      </c>
    </row>
    <row r="6" spans="1:6" ht="12.75">
      <c r="A6" s="156" t="s">
        <v>2</v>
      </c>
      <c r="B6" s="109" t="s">
        <v>3</v>
      </c>
      <c r="C6" s="207"/>
      <c r="D6" s="207"/>
      <c r="E6" s="207"/>
      <c r="F6" s="111">
        <f>+F29</f>
        <v>0</v>
      </c>
    </row>
    <row r="7" spans="1:6" ht="13.5" thickBot="1">
      <c r="A7" s="156" t="s">
        <v>4</v>
      </c>
      <c r="B7" s="109" t="s">
        <v>5</v>
      </c>
      <c r="C7" s="207"/>
      <c r="D7" s="207"/>
      <c r="E7" s="207"/>
      <c r="F7" s="111">
        <f>+F39</f>
        <v>0</v>
      </c>
    </row>
    <row r="8" spans="1:6" ht="14.25" thickBot="1" thickTop="1">
      <c r="A8" s="113"/>
      <c r="B8" s="114" t="s">
        <v>19</v>
      </c>
      <c r="C8" s="208"/>
      <c r="D8" s="208"/>
      <c r="E8" s="208"/>
      <c r="F8" s="168">
        <f>SUM(F5:F7)</f>
        <v>0</v>
      </c>
    </row>
    <row r="9" spans="1:6" ht="12.75">
      <c r="A9" s="143"/>
      <c r="B9" s="144"/>
      <c r="C9" s="145"/>
      <c r="D9" s="145"/>
      <c r="E9" s="145"/>
      <c r="F9" s="137"/>
    </row>
    <row r="10" spans="1:6" ht="12.75">
      <c r="A10" s="143"/>
      <c r="B10" s="144"/>
      <c r="C10" s="145"/>
      <c r="D10" s="145"/>
      <c r="E10" s="145"/>
      <c r="F10" s="137"/>
    </row>
    <row r="11" spans="1:6" ht="12.75">
      <c r="A11" s="1" t="s">
        <v>0</v>
      </c>
      <c r="B11" s="153" t="s">
        <v>8</v>
      </c>
      <c r="D11" s="102"/>
      <c r="E11" s="102"/>
      <c r="F11" s="102"/>
    </row>
    <row r="12" spans="1:6" ht="12.75">
      <c r="A12" s="4"/>
      <c r="B12" s="101"/>
      <c r="D12" s="102"/>
      <c r="E12" s="102"/>
      <c r="F12" s="102"/>
    </row>
    <row r="13" spans="1:6" ht="15" customHeight="1">
      <c r="A13" s="4" t="s">
        <v>0</v>
      </c>
      <c r="B13" s="17" t="s">
        <v>150</v>
      </c>
      <c r="C13" s="148" t="s">
        <v>9</v>
      </c>
      <c r="D13" s="102">
        <v>20</v>
      </c>
      <c r="E13" s="102"/>
      <c r="F13" s="102">
        <f>+D13*E13</f>
        <v>0</v>
      </c>
    </row>
    <row r="14" spans="1:6" ht="12.75">
      <c r="A14" s="4"/>
      <c r="B14" s="149"/>
      <c r="D14" s="102"/>
      <c r="E14" s="150" t="s">
        <v>21</v>
      </c>
      <c r="F14" s="102"/>
    </row>
    <row r="15" spans="1:6" ht="25.5">
      <c r="A15" s="4" t="s">
        <v>2</v>
      </c>
      <c r="B15" s="17" t="s">
        <v>142</v>
      </c>
      <c r="C15" s="148" t="s">
        <v>10</v>
      </c>
      <c r="D15" s="102">
        <v>14</v>
      </c>
      <c r="E15" s="142"/>
      <c r="F15" s="102">
        <f>+D15*E15</f>
        <v>0</v>
      </c>
    </row>
    <row r="16" spans="1:6" ht="12.75">
      <c r="A16" s="4"/>
      <c r="B16" s="17"/>
      <c r="D16" s="102"/>
      <c r="E16" s="102" t="s">
        <v>21</v>
      </c>
      <c r="F16" s="102"/>
    </row>
    <row r="17" spans="1:6" ht="12.75">
      <c r="A17" s="4"/>
      <c r="B17" s="160" t="s">
        <v>12</v>
      </c>
      <c r="C17" s="110"/>
      <c r="D17" s="162"/>
      <c r="E17" s="162" t="s">
        <v>21</v>
      </c>
      <c r="F17" s="163">
        <f>SUM(F13:F16)</f>
        <v>0</v>
      </c>
    </row>
    <row r="18" spans="1:6" ht="12.75">
      <c r="A18" s="4"/>
      <c r="B18" s="151"/>
      <c r="C18" s="145"/>
      <c r="D18" s="146"/>
      <c r="E18" s="146" t="s">
        <v>21</v>
      </c>
      <c r="F18" s="137"/>
    </row>
    <row r="19" spans="1:6" ht="12.75">
      <c r="A19" s="1" t="s">
        <v>2</v>
      </c>
      <c r="B19" s="153" t="s">
        <v>11</v>
      </c>
      <c r="D19" s="102"/>
      <c r="E19" s="102" t="s">
        <v>21</v>
      </c>
      <c r="F19" s="102"/>
    </row>
    <row r="20" spans="1:6" ht="12.75">
      <c r="A20" s="4"/>
      <c r="B20" s="17"/>
      <c r="D20" s="102"/>
      <c r="E20" s="102" t="s">
        <v>21</v>
      </c>
      <c r="F20" s="102"/>
    </row>
    <row r="21" spans="1:6" ht="73.5" customHeight="1">
      <c r="A21" s="4">
        <v>1</v>
      </c>
      <c r="B21" s="17" t="s">
        <v>151</v>
      </c>
      <c r="D21" s="102"/>
      <c r="E21" s="102" t="s">
        <v>21</v>
      </c>
      <c r="F21" s="146"/>
    </row>
    <row r="22" spans="1:6" ht="14.25">
      <c r="A22" s="4"/>
      <c r="B22" s="17" t="s">
        <v>133</v>
      </c>
      <c r="C22" s="148" t="s">
        <v>120</v>
      </c>
      <c r="D22" s="102">
        <v>22</v>
      </c>
      <c r="E22" s="146"/>
      <c r="F22" s="146">
        <f>E22*D22</f>
        <v>0</v>
      </c>
    </row>
    <row r="23" spans="1:6" ht="14.25">
      <c r="A23" s="4"/>
      <c r="B23" s="17" t="s">
        <v>134</v>
      </c>
      <c r="C23" s="148" t="s">
        <v>120</v>
      </c>
      <c r="D23" s="102">
        <v>15</v>
      </c>
      <c r="E23" s="146"/>
      <c r="F23" s="146">
        <f>E23*D23</f>
        <v>0</v>
      </c>
    </row>
    <row r="24" spans="1:6" ht="12.75">
      <c r="A24" s="4"/>
      <c r="B24" s="17"/>
      <c r="D24" s="102"/>
      <c r="E24" s="150"/>
      <c r="F24" s="146"/>
    </row>
    <row r="25" spans="1:6" ht="15.75" customHeight="1">
      <c r="A25" s="165" t="s">
        <v>2</v>
      </c>
      <c r="B25" s="22" t="s">
        <v>153</v>
      </c>
      <c r="C25" s="145" t="s">
        <v>122</v>
      </c>
      <c r="D25" s="146">
        <v>16</v>
      </c>
      <c r="E25" s="133"/>
      <c r="F25" s="146">
        <f>E25*D25</f>
        <v>0</v>
      </c>
    </row>
    <row r="26" spans="1:6" ht="12.75">
      <c r="A26" s="4"/>
      <c r="B26" s="22"/>
      <c r="C26" s="145"/>
      <c r="D26" s="146" t="s">
        <v>46</v>
      </c>
      <c r="E26" s="132" t="s">
        <v>21</v>
      </c>
      <c r="F26" s="146"/>
    </row>
    <row r="27" spans="1:6" ht="51">
      <c r="A27" s="4" t="s">
        <v>4</v>
      </c>
      <c r="B27" s="17" t="s">
        <v>152</v>
      </c>
      <c r="C27" s="145" t="s">
        <v>120</v>
      </c>
      <c r="D27" s="146">
        <v>25</v>
      </c>
      <c r="E27" s="133"/>
      <c r="F27" s="146">
        <f>+D27*E27</f>
        <v>0</v>
      </c>
    </row>
    <row r="28" spans="1:6" ht="12.75">
      <c r="A28" s="4"/>
      <c r="B28" s="17"/>
      <c r="C28" s="145"/>
      <c r="D28" s="146"/>
      <c r="E28" s="146"/>
      <c r="F28" s="146"/>
    </row>
    <row r="29" spans="1:6" ht="12.75">
      <c r="A29" s="4"/>
      <c r="B29" s="160" t="s">
        <v>13</v>
      </c>
      <c r="C29" s="110"/>
      <c r="D29" s="162"/>
      <c r="E29" s="162" t="s">
        <v>21</v>
      </c>
      <c r="F29" s="163">
        <f>SUM(F21:F28)</f>
        <v>0</v>
      </c>
    </row>
    <row r="30" spans="1:6" ht="12.75">
      <c r="A30" s="4"/>
      <c r="B30" s="101"/>
      <c r="D30" s="102"/>
      <c r="E30" s="102" t="s">
        <v>21</v>
      </c>
      <c r="F30" s="102"/>
    </row>
    <row r="31" spans="1:6" ht="12.75">
      <c r="A31" s="1" t="s">
        <v>4</v>
      </c>
      <c r="B31" s="153" t="s">
        <v>5</v>
      </c>
      <c r="D31" s="102"/>
      <c r="E31" s="102" t="s">
        <v>21</v>
      </c>
      <c r="F31" s="102"/>
    </row>
    <row r="32" spans="1:6" ht="12.75">
      <c r="A32" s="1"/>
      <c r="B32" s="153"/>
      <c r="D32" s="102"/>
      <c r="E32" s="102" t="s">
        <v>21</v>
      </c>
      <c r="F32" s="102"/>
    </row>
    <row r="33" spans="1:6" ht="61.5" customHeight="1">
      <c r="A33" s="4" t="s">
        <v>0</v>
      </c>
      <c r="B33" s="17" t="s">
        <v>149</v>
      </c>
      <c r="C33" s="148" t="s">
        <v>9</v>
      </c>
      <c r="D33" s="102">
        <v>20</v>
      </c>
      <c r="E33" s="102"/>
      <c r="F33" s="102">
        <f>+D33*E33</f>
        <v>0</v>
      </c>
    </row>
    <row r="34" spans="1:6" ht="15" customHeight="1">
      <c r="A34" s="4"/>
      <c r="B34" s="17"/>
      <c r="D34" s="102"/>
      <c r="E34" s="150"/>
      <c r="F34" s="102"/>
    </row>
    <row r="35" spans="1:11" ht="63.75">
      <c r="A35" s="165" t="s">
        <v>2</v>
      </c>
      <c r="B35" s="359" t="s">
        <v>201</v>
      </c>
      <c r="C35" s="117" t="s">
        <v>10</v>
      </c>
      <c r="D35" s="142">
        <v>7</v>
      </c>
      <c r="E35" s="142"/>
      <c r="F35" s="102">
        <f>+D35*E35</f>
        <v>0</v>
      </c>
      <c r="K35" s="184"/>
    </row>
    <row r="36" spans="1:6" ht="15" customHeight="1">
      <c r="A36" s="165"/>
      <c r="B36" s="19"/>
      <c r="C36" s="117"/>
      <c r="D36" s="142"/>
      <c r="E36" s="142"/>
      <c r="F36" s="102"/>
    </row>
    <row r="37" spans="1:6" ht="25.5">
      <c r="A37" s="165" t="s">
        <v>4</v>
      </c>
      <c r="B37" s="357" t="s">
        <v>200</v>
      </c>
      <c r="C37" s="117" t="s">
        <v>10</v>
      </c>
      <c r="D37" s="142">
        <v>7</v>
      </c>
      <c r="E37" s="142"/>
      <c r="F37" s="102">
        <f>+D37*E37</f>
        <v>0</v>
      </c>
    </row>
    <row r="38" spans="1:6" ht="12.75">
      <c r="A38" s="4"/>
      <c r="B38" s="166"/>
      <c r="D38" s="102"/>
      <c r="E38" s="102"/>
      <c r="F38" s="102"/>
    </row>
    <row r="39" spans="1:6" ht="12.75">
      <c r="A39" s="4"/>
      <c r="B39" s="160" t="s">
        <v>14</v>
      </c>
      <c r="C39" s="110"/>
      <c r="D39" s="162"/>
      <c r="E39" s="162" t="s">
        <v>21</v>
      </c>
      <c r="F39" s="163">
        <f>SUM(F33:F38)</f>
        <v>0</v>
      </c>
    </row>
  </sheetData>
  <sheetProtection/>
  <mergeCells count="8">
    <mergeCell ref="C7:E7"/>
    <mergeCell ref="C8:E8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.1968503937007874" footer="0.1968503937007874"/>
  <pageSetup horizontalDpi="600" verticalDpi="600" orientation="portrait" paperSize="9" r:id="rId1"/>
  <headerFooter>
    <oddFooter>&amp;C&amp;8stran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34"/>
  <sheetViews>
    <sheetView view="pageBreakPreview" zoomScaleSheetLayoutView="100" zoomScalePageLayoutView="0" workbookViewId="0" topLeftCell="A124">
      <selection activeCell="C88" sqref="C88"/>
    </sheetView>
  </sheetViews>
  <sheetFormatPr defaultColWidth="9.00390625" defaultRowHeight="12.75"/>
  <cols>
    <col min="1" max="1" width="4.00390625" style="0" customWidth="1"/>
    <col min="2" max="2" width="45.75390625" style="20" customWidth="1"/>
    <col min="3" max="4" width="7.875" style="197" customWidth="1"/>
    <col min="5" max="5" width="11.625" style="24" customWidth="1"/>
    <col min="6" max="6" width="11.75390625" style="185" customWidth="1"/>
  </cols>
  <sheetData>
    <row r="1" spans="1:6" ht="12.75">
      <c r="A1" s="6"/>
      <c r="B1" s="220" t="str">
        <f>'ODVODNJA-1'!A1</f>
        <v>POSLOVNA CONA AJDOVŠČINA - ''POD ŽELEZNICO" - 3. FAZA</v>
      </c>
      <c r="C1" s="220"/>
      <c r="D1" s="220"/>
      <c r="E1" s="220"/>
      <c r="F1" s="220"/>
    </row>
    <row r="2" spans="1:6" ht="12.75">
      <c r="A2" s="6"/>
      <c r="B2" s="8"/>
      <c r="C2" s="2"/>
      <c r="D2" s="2"/>
      <c r="E2" s="7"/>
      <c r="F2" s="23"/>
    </row>
    <row r="3" spans="1:6" ht="12.75">
      <c r="A3" s="6"/>
      <c r="B3" s="8" t="s">
        <v>77</v>
      </c>
      <c r="C3" s="2"/>
      <c r="D3" s="2"/>
      <c r="E3" s="7"/>
      <c r="F3" s="23"/>
    </row>
    <row r="4" spans="1:6" ht="12.75">
      <c r="A4" s="6"/>
      <c r="B4" s="7"/>
      <c r="C4" s="2"/>
      <c r="D4" s="2"/>
      <c r="E4" s="7"/>
      <c r="F4" s="23"/>
    </row>
    <row r="5" spans="1:6" ht="12.75">
      <c r="A5" s="221" t="s">
        <v>78</v>
      </c>
      <c r="B5" s="221"/>
      <c r="C5" s="221"/>
      <c r="D5" s="221"/>
      <c r="E5" s="221"/>
      <c r="F5" s="221"/>
    </row>
    <row r="6" spans="1:6" ht="12.75">
      <c r="A6" s="6"/>
      <c r="B6" s="7"/>
      <c r="C6" s="2"/>
      <c r="D6" s="2"/>
      <c r="E6" s="7"/>
      <c r="F6" s="23" t="s">
        <v>192</v>
      </c>
    </row>
    <row r="7" spans="1:6" ht="12.75">
      <c r="A7" s="11" t="s">
        <v>79</v>
      </c>
      <c r="B7" s="203" t="s">
        <v>80</v>
      </c>
      <c r="C7" s="2"/>
      <c r="D7" s="2"/>
      <c r="E7" s="7"/>
      <c r="F7" s="23"/>
    </row>
    <row r="8" spans="1:6" ht="12.75">
      <c r="A8" s="6" t="s">
        <v>61</v>
      </c>
      <c r="B8" s="7" t="s">
        <v>190</v>
      </c>
      <c r="C8" s="2"/>
      <c r="D8" s="2"/>
      <c r="E8" s="7"/>
      <c r="F8" s="28">
        <f>F52</f>
        <v>0</v>
      </c>
    </row>
    <row r="9" spans="1:6" ht="12.75">
      <c r="A9" s="6"/>
      <c r="B9" s="10"/>
      <c r="C9" s="2"/>
      <c r="D9" s="2"/>
      <c r="E9" s="7"/>
      <c r="F9" s="28"/>
    </row>
    <row r="10" spans="1:6" ht="12.75">
      <c r="A10" s="11" t="s">
        <v>81</v>
      </c>
      <c r="B10" s="8" t="s">
        <v>92</v>
      </c>
      <c r="C10" s="2"/>
      <c r="D10" s="2"/>
      <c r="E10" s="7"/>
      <c r="F10" s="28"/>
    </row>
    <row r="11" spans="1:6" ht="12.75">
      <c r="A11" s="6" t="s">
        <v>61</v>
      </c>
      <c r="B11" s="7" t="s">
        <v>93</v>
      </c>
      <c r="C11" s="2"/>
      <c r="D11" s="2"/>
      <c r="E11" s="7"/>
      <c r="F11" s="28">
        <f>F84</f>
        <v>0</v>
      </c>
    </row>
    <row r="12" spans="1:6" ht="12.75">
      <c r="A12" s="6" t="s">
        <v>64</v>
      </c>
      <c r="B12" s="10" t="s">
        <v>82</v>
      </c>
      <c r="C12" s="2"/>
      <c r="D12" s="2"/>
      <c r="E12" s="7"/>
      <c r="F12" s="28">
        <f>F116</f>
        <v>0</v>
      </c>
    </row>
    <row r="13" spans="1:6" ht="12.75">
      <c r="A13" s="6"/>
      <c r="B13" s="10"/>
      <c r="C13" s="2"/>
      <c r="D13" s="2"/>
      <c r="E13" s="7"/>
      <c r="F13" s="28"/>
    </row>
    <row r="14" spans="1:6" ht="12.75">
      <c r="A14" s="11" t="s">
        <v>83</v>
      </c>
      <c r="B14" s="203" t="s">
        <v>84</v>
      </c>
      <c r="C14" s="2"/>
      <c r="D14" s="2"/>
      <c r="E14" s="7"/>
      <c r="F14" s="28"/>
    </row>
    <row r="15" spans="1:6" ht="12.75">
      <c r="A15" s="6" t="s">
        <v>61</v>
      </c>
      <c r="B15" s="7" t="s">
        <v>154</v>
      </c>
      <c r="C15" s="2"/>
      <c r="D15" s="2"/>
      <c r="E15" s="7"/>
      <c r="F15" s="28">
        <f>F134</f>
        <v>0</v>
      </c>
    </row>
    <row r="16" spans="1:6" ht="12.75">
      <c r="A16" s="6"/>
      <c r="B16" s="7"/>
      <c r="C16" s="2"/>
      <c r="D16" s="2"/>
      <c r="E16" s="7"/>
      <c r="F16" s="28"/>
    </row>
    <row r="17" spans="1:6" ht="12.75">
      <c r="A17" s="74"/>
      <c r="B17" s="82" t="s">
        <v>85</v>
      </c>
      <c r="C17" s="83"/>
      <c r="D17" s="83"/>
      <c r="E17" s="82"/>
      <c r="F17" s="81">
        <f>SUM(F8:F16)</f>
        <v>0</v>
      </c>
    </row>
    <row r="18" spans="1:6" ht="12.75">
      <c r="A18" s="13"/>
      <c r="B18" s="186"/>
      <c r="C18" s="187"/>
      <c r="D18" s="187"/>
      <c r="E18" s="186"/>
      <c r="F18" s="188"/>
    </row>
    <row r="19" spans="1:6" ht="22.5">
      <c r="A19" s="6"/>
      <c r="B19" s="190"/>
      <c r="C19" s="192" t="s">
        <v>87</v>
      </c>
      <c r="D19" s="192" t="s">
        <v>88</v>
      </c>
      <c r="E19" s="201" t="s">
        <v>193</v>
      </c>
      <c r="F19" s="27" t="s">
        <v>194</v>
      </c>
    </row>
    <row r="20" spans="1:6" ht="12.75">
      <c r="A20" s="11" t="s">
        <v>79</v>
      </c>
      <c r="B20" s="189" t="s">
        <v>191</v>
      </c>
      <c r="C20" s="191"/>
      <c r="D20" s="191"/>
      <c r="E20" s="25"/>
      <c r="F20" s="23"/>
    </row>
    <row r="21" spans="1:6" ht="12.75">
      <c r="A21" s="6"/>
      <c r="B21" s="19"/>
      <c r="C21" s="191"/>
      <c r="D21" s="191"/>
      <c r="E21" s="25"/>
      <c r="F21" s="23"/>
    </row>
    <row r="22" spans="1:6" ht="12.75">
      <c r="A22" s="11" t="s">
        <v>61</v>
      </c>
      <c r="B22" s="189" t="s">
        <v>86</v>
      </c>
      <c r="C22" s="191"/>
      <c r="D22" s="191"/>
      <c r="E22" s="25"/>
      <c r="F22" s="23"/>
    </row>
    <row r="23" spans="1:6" ht="12.75">
      <c r="A23" s="6"/>
      <c r="B23" s="190"/>
      <c r="C23" s="192"/>
      <c r="D23" s="192"/>
      <c r="E23" s="26"/>
      <c r="F23" s="27"/>
    </row>
    <row r="24" spans="1:6" ht="25.5">
      <c r="A24" s="6" t="s">
        <v>0</v>
      </c>
      <c r="B24" s="19" t="s">
        <v>155</v>
      </c>
      <c r="C24" s="191" t="s">
        <v>9</v>
      </c>
      <c r="D24" s="191">
        <v>10</v>
      </c>
      <c r="E24" s="3"/>
      <c r="F24" s="28">
        <f>D24*E24</f>
        <v>0</v>
      </c>
    </row>
    <row r="25" spans="1:6" ht="12.75">
      <c r="A25" s="6"/>
      <c r="B25" s="19"/>
      <c r="C25" s="191"/>
      <c r="D25" s="191"/>
      <c r="E25" s="3"/>
      <c r="F25" s="28"/>
    </row>
    <row r="26" spans="1:6" ht="12.75">
      <c r="A26" s="6" t="s">
        <v>2</v>
      </c>
      <c r="B26" s="19" t="s">
        <v>156</v>
      </c>
      <c r="C26" s="191" t="s">
        <v>9</v>
      </c>
      <c r="D26" s="191">
        <v>250</v>
      </c>
      <c r="E26" s="3"/>
      <c r="F26" s="28">
        <f>D26*E26</f>
        <v>0</v>
      </c>
    </row>
    <row r="27" spans="1:6" ht="12.75">
      <c r="A27" s="6"/>
      <c r="B27" s="19"/>
      <c r="C27" s="191"/>
      <c r="D27" s="191"/>
      <c r="E27" s="29"/>
      <c r="F27" s="28"/>
    </row>
    <row r="28" spans="1:6" ht="153">
      <c r="A28" s="6" t="s">
        <v>4</v>
      </c>
      <c r="B28" s="19" t="s">
        <v>195</v>
      </c>
      <c r="C28" s="191" t="s">
        <v>9</v>
      </c>
      <c r="D28" s="191">
        <v>250</v>
      </c>
      <c r="E28" s="3"/>
      <c r="F28" s="28">
        <f>D28*E28</f>
        <v>0</v>
      </c>
    </row>
    <row r="29" spans="1:6" ht="12.75">
      <c r="A29" s="6"/>
      <c r="B29" s="19"/>
      <c r="C29" s="191"/>
      <c r="D29" s="191"/>
      <c r="E29" s="3"/>
      <c r="F29" s="28"/>
    </row>
    <row r="30" spans="1:6" ht="153">
      <c r="A30" s="6" t="s">
        <v>6</v>
      </c>
      <c r="B30" s="19" t="s">
        <v>196</v>
      </c>
      <c r="C30" s="191" t="s">
        <v>9</v>
      </c>
      <c r="D30" s="191">
        <v>8</v>
      </c>
      <c r="E30" s="3"/>
      <c r="F30" s="28">
        <f>D30*E30</f>
        <v>0</v>
      </c>
    </row>
    <row r="31" spans="1:6" ht="12.75">
      <c r="A31" s="6"/>
      <c r="B31" s="19"/>
      <c r="C31" s="191"/>
      <c r="D31" s="191"/>
      <c r="E31" s="29"/>
      <c r="F31" s="28"/>
    </row>
    <row r="32" spans="1:6" ht="12.75">
      <c r="A32" s="6" t="s">
        <v>16</v>
      </c>
      <c r="B32" s="19" t="s">
        <v>157</v>
      </c>
      <c r="C32" s="191" t="s">
        <v>10</v>
      </c>
      <c r="D32" s="191">
        <v>3</v>
      </c>
      <c r="E32" s="30"/>
      <c r="F32" s="28">
        <f>D32*E32</f>
        <v>0</v>
      </c>
    </row>
    <row r="33" spans="1:6" ht="12.75">
      <c r="A33" s="6"/>
      <c r="B33" s="19"/>
      <c r="C33" s="191"/>
      <c r="D33" s="191"/>
      <c r="E33" s="31"/>
      <c r="F33" s="28"/>
    </row>
    <row r="34" spans="1:6" ht="38.25">
      <c r="A34" s="6" t="s">
        <v>25</v>
      </c>
      <c r="B34" s="19" t="s">
        <v>197</v>
      </c>
      <c r="C34" s="191" t="s">
        <v>10</v>
      </c>
      <c r="D34" s="191">
        <v>4</v>
      </c>
      <c r="E34" s="30"/>
      <c r="F34" s="28">
        <f>D34*E34</f>
        <v>0</v>
      </c>
    </row>
    <row r="35" spans="1:6" ht="12.75">
      <c r="A35" s="6"/>
      <c r="B35" s="19"/>
      <c r="C35" s="191"/>
      <c r="D35" s="191"/>
      <c r="E35" s="29"/>
      <c r="F35" s="28"/>
    </row>
    <row r="36" spans="1:6" ht="12.75">
      <c r="A36" s="6" t="s">
        <v>26</v>
      </c>
      <c r="B36" s="19" t="s">
        <v>158</v>
      </c>
      <c r="C36" s="191" t="s">
        <v>9</v>
      </c>
      <c r="D36" s="191">
        <v>250</v>
      </c>
      <c r="E36" s="31"/>
      <c r="F36" s="28">
        <f>D36*E36</f>
        <v>0</v>
      </c>
    </row>
    <row r="37" spans="1:6" ht="12.75">
      <c r="A37" s="6"/>
      <c r="B37" s="19"/>
      <c r="C37" s="191"/>
      <c r="D37" s="191"/>
      <c r="E37" s="31"/>
      <c r="F37" s="28"/>
    </row>
    <row r="38" spans="1:6" ht="12.75">
      <c r="A38" s="6" t="s">
        <v>27</v>
      </c>
      <c r="B38" s="19" t="s">
        <v>159</v>
      </c>
      <c r="C38" s="191" t="s">
        <v>89</v>
      </c>
      <c r="D38" s="191">
        <v>265</v>
      </c>
      <c r="E38" s="30"/>
      <c r="F38" s="28">
        <f>D38*E38</f>
        <v>0</v>
      </c>
    </row>
    <row r="39" spans="1:6" ht="12.75">
      <c r="A39" s="6"/>
      <c r="B39" s="19"/>
      <c r="C39" s="191"/>
      <c r="D39" s="191"/>
      <c r="E39" s="30"/>
      <c r="F39" s="28"/>
    </row>
    <row r="40" spans="1:6" ht="25.5">
      <c r="A40" s="6" t="s">
        <v>45</v>
      </c>
      <c r="B40" s="19" t="s">
        <v>160</v>
      </c>
      <c r="C40" s="191" t="s">
        <v>10</v>
      </c>
      <c r="D40" s="191">
        <v>4</v>
      </c>
      <c r="E40" s="35"/>
      <c r="F40" s="28">
        <f>D40*E40</f>
        <v>0</v>
      </c>
    </row>
    <row r="41" spans="1:6" ht="12.75">
      <c r="A41" s="6"/>
      <c r="B41" s="19"/>
      <c r="C41" s="191"/>
      <c r="D41" s="191"/>
      <c r="E41" s="35"/>
      <c r="F41" s="28"/>
    </row>
    <row r="42" spans="1:6" ht="12.75">
      <c r="A42" s="6" t="s">
        <v>47</v>
      </c>
      <c r="B42" s="19" t="s">
        <v>161</v>
      </c>
      <c r="C42" s="191" t="s">
        <v>9</v>
      </c>
      <c r="D42" s="191">
        <v>12</v>
      </c>
      <c r="E42" s="35"/>
      <c r="F42" s="28">
        <f>D42*E42</f>
        <v>0</v>
      </c>
    </row>
    <row r="43" spans="1:6" ht="12.75">
      <c r="A43" s="6"/>
      <c r="B43" s="19"/>
      <c r="C43" s="191"/>
      <c r="D43" s="191"/>
      <c r="E43" s="35"/>
      <c r="F43" s="28"/>
    </row>
    <row r="44" spans="1:6" ht="51">
      <c r="A44" s="6" t="s">
        <v>54</v>
      </c>
      <c r="B44" s="19" t="s">
        <v>198</v>
      </c>
      <c r="C44" s="191" t="s">
        <v>10</v>
      </c>
      <c r="D44" s="191">
        <v>1</v>
      </c>
      <c r="E44" s="30"/>
      <c r="F44" s="28">
        <f>D44*E44</f>
        <v>0</v>
      </c>
    </row>
    <row r="45" spans="1:6" ht="12.75">
      <c r="A45" s="6"/>
      <c r="B45" s="19"/>
      <c r="C45" s="191"/>
      <c r="D45" s="191"/>
      <c r="E45" s="30"/>
      <c r="F45" s="28"/>
    </row>
    <row r="46" spans="1:6" ht="12.75">
      <c r="A46" s="6" t="s">
        <v>55</v>
      </c>
      <c r="B46" s="19" t="s">
        <v>162</v>
      </c>
      <c r="C46" s="191" t="s">
        <v>90</v>
      </c>
      <c r="D46" s="360">
        <v>0.05</v>
      </c>
      <c r="E46" s="33">
        <f>SUM(F24:F44)</f>
        <v>0</v>
      </c>
      <c r="F46" s="28">
        <f>D46*E46</f>
        <v>0</v>
      </c>
    </row>
    <row r="47" spans="1:6" ht="12.75">
      <c r="A47" s="6"/>
      <c r="B47" s="19"/>
      <c r="C47" s="191"/>
      <c r="D47" s="191"/>
      <c r="E47" s="30"/>
      <c r="F47" s="28"/>
    </row>
    <row r="48" spans="1:6" ht="38.25">
      <c r="A48" s="5" t="s">
        <v>56</v>
      </c>
      <c r="B48" s="19" t="s">
        <v>199</v>
      </c>
      <c r="C48" s="191" t="s">
        <v>18</v>
      </c>
      <c r="D48" s="191">
        <v>1</v>
      </c>
      <c r="E48" s="30"/>
      <c r="F48" s="28">
        <f>D48*E48</f>
        <v>0</v>
      </c>
    </row>
    <row r="49" spans="1:6" ht="12.75">
      <c r="A49" s="6"/>
      <c r="B49" s="19"/>
      <c r="C49" s="191"/>
      <c r="D49" s="191"/>
      <c r="E49" s="25"/>
      <c r="F49" s="28"/>
    </row>
    <row r="50" spans="1:6" ht="12.75">
      <c r="A50" s="5" t="s">
        <v>57</v>
      </c>
      <c r="B50" s="21" t="s">
        <v>163</v>
      </c>
      <c r="C50" s="193" t="s">
        <v>91</v>
      </c>
      <c r="D50" s="193">
        <v>2</v>
      </c>
      <c r="E50" s="69"/>
      <c r="F50" s="28">
        <f>D50*E50</f>
        <v>0</v>
      </c>
    </row>
    <row r="51" spans="1:5" ht="12.75">
      <c r="A51" s="5"/>
      <c r="B51" s="21"/>
      <c r="C51" s="193"/>
      <c r="D51" s="193"/>
      <c r="E51" s="41"/>
    </row>
    <row r="52" spans="1:6" ht="12.75">
      <c r="A52" s="79"/>
      <c r="B52" s="80" t="s">
        <v>239</v>
      </c>
      <c r="C52" s="194"/>
      <c r="D52" s="194"/>
      <c r="E52" s="80"/>
      <c r="F52" s="81">
        <f>SUM(F24:F50)</f>
        <v>0</v>
      </c>
    </row>
    <row r="53" spans="1:6" ht="12.75">
      <c r="A53" s="6"/>
      <c r="B53" s="17"/>
      <c r="C53" s="9"/>
      <c r="D53" s="9"/>
      <c r="E53" s="34"/>
      <c r="F53" s="23"/>
    </row>
    <row r="54" spans="1:6" ht="12.75">
      <c r="A54" s="11" t="s">
        <v>81</v>
      </c>
      <c r="B54" s="18" t="s">
        <v>92</v>
      </c>
      <c r="C54" s="46"/>
      <c r="D54" s="2"/>
      <c r="E54" s="6"/>
      <c r="F54" s="23"/>
    </row>
    <row r="55" spans="1:6" ht="12.75">
      <c r="A55" s="6"/>
      <c r="B55" s="17"/>
      <c r="C55" s="46"/>
      <c r="D55" s="2"/>
      <c r="E55" s="6"/>
      <c r="F55" s="23"/>
    </row>
    <row r="56" spans="1:6" ht="12.75">
      <c r="A56" s="11" t="s">
        <v>61</v>
      </c>
      <c r="B56" s="18" t="s">
        <v>93</v>
      </c>
      <c r="C56" s="46"/>
      <c r="D56" s="2"/>
      <c r="E56" s="6"/>
      <c r="F56" s="23"/>
    </row>
    <row r="57" spans="1:6" ht="12.75">
      <c r="A57" s="6"/>
      <c r="B57" s="17"/>
      <c r="C57" s="46"/>
      <c r="D57" s="2"/>
      <c r="E57" s="6"/>
      <c r="F57" s="23"/>
    </row>
    <row r="58" spans="1:6" ht="38.25">
      <c r="A58" s="6" t="s">
        <v>0</v>
      </c>
      <c r="B58" s="42" t="s">
        <v>164</v>
      </c>
      <c r="C58" s="47" t="s">
        <v>9</v>
      </c>
      <c r="D58" s="48">
        <v>12</v>
      </c>
      <c r="E58" s="3"/>
      <c r="F58" s="35">
        <f>D58*E58</f>
        <v>0</v>
      </c>
    </row>
    <row r="59" spans="1:6" ht="12.75">
      <c r="A59" s="6"/>
      <c r="B59" s="43"/>
      <c r="C59" s="195"/>
      <c r="D59" s="48"/>
      <c r="E59" s="3"/>
      <c r="F59" s="35"/>
    </row>
    <row r="60" spans="1:6" ht="12.75">
      <c r="A60" s="6" t="s">
        <v>2</v>
      </c>
      <c r="B60" s="44" t="s">
        <v>186</v>
      </c>
      <c r="C60" s="47" t="s">
        <v>9</v>
      </c>
      <c r="D60" s="48">
        <v>250</v>
      </c>
      <c r="E60" s="3"/>
      <c r="F60" s="35">
        <f>D60*E60</f>
        <v>0</v>
      </c>
    </row>
    <row r="61" spans="1:6" ht="12.75">
      <c r="A61" s="6"/>
      <c r="B61" s="43"/>
      <c r="C61" s="195"/>
      <c r="D61" s="48"/>
      <c r="E61" s="3"/>
      <c r="F61" s="35"/>
    </row>
    <row r="62" spans="1:6" ht="51">
      <c r="A62" s="6" t="s">
        <v>4</v>
      </c>
      <c r="B62" s="361" t="s">
        <v>188</v>
      </c>
      <c r="C62" s="362" t="s">
        <v>10</v>
      </c>
      <c r="D62" s="363">
        <v>8</v>
      </c>
      <c r="E62" s="30"/>
      <c r="F62" s="35">
        <f>D62*E62</f>
        <v>0</v>
      </c>
    </row>
    <row r="63" spans="1:6" ht="12.75">
      <c r="A63" s="6"/>
      <c r="B63" s="364"/>
      <c r="C63" s="365"/>
      <c r="D63" s="363"/>
      <c r="E63" s="30"/>
      <c r="F63" s="35"/>
    </row>
    <row r="64" spans="1:6" ht="38.25">
      <c r="A64" s="6" t="s">
        <v>6</v>
      </c>
      <c r="B64" s="361" t="s">
        <v>187</v>
      </c>
      <c r="C64" s="362" t="s">
        <v>10</v>
      </c>
      <c r="D64" s="363">
        <v>8</v>
      </c>
      <c r="E64" s="30"/>
      <c r="F64" s="35">
        <f>D64*E64</f>
        <v>0</v>
      </c>
    </row>
    <row r="65" spans="1:6" ht="12.75">
      <c r="A65" s="6"/>
      <c r="B65" s="361"/>
      <c r="C65" s="365"/>
      <c r="D65" s="363"/>
      <c r="E65" s="30"/>
      <c r="F65" s="35"/>
    </row>
    <row r="66" spans="1:6" ht="153">
      <c r="A66" s="6" t="s">
        <v>16</v>
      </c>
      <c r="B66" s="366" t="s">
        <v>189</v>
      </c>
      <c r="C66" s="362" t="s">
        <v>9</v>
      </c>
      <c r="D66" s="363">
        <v>250</v>
      </c>
      <c r="E66" s="30"/>
      <c r="F66" s="35">
        <f>D66*E66</f>
        <v>0</v>
      </c>
    </row>
    <row r="67" spans="1:6" ht="12.75">
      <c r="A67" s="6"/>
      <c r="B67" s="361"/>
      <c r="C67" s="365"/>
      <c r="D67" s="363"/>
      <c r="E67" s="30"/>
      <c r="F67" s="35"/>
    </row>
    <row r="68" spans="1:6" ht="12.75">
      <c r="A68" s="6" t="s">
        <v>25</v>
      </c>
      <c r="B68" s="361" t="s">
        <v>157</v>
      </c>
      <c r="C68" s="362" t="s">
        <v>10</v>
      </c>
      <c r="D68" s="363">
        <v>5</v>
      </c>
      <c r="E68" s="30"/>
      <c r="F68" s="35">
        <f>D68*E68</f>
        <v>0</v>
      </c>
    </row>
    <row r="69" spans="1:6" ht="12.75">
      <c r="A69" s="6"/>
      <c r="B69" s="361"/>
      <c r="C69" s="365"/>
      <c r="D69" s="363"/>
      <c r="E69" s="30"/>
      <c r="F69" s="35"/>
    </row>
    <row r="70" spans="1:6" ht="63.75">
      <c r="A70" s="6" t="s">
        <v>26</v>
      </c>
      <c r="B70" s="361" t="s">
        <v>185</v>
      </c>
      <c r="C70" s="362" t="s">
        <v>9</v>
      </c>
      <c r="D70" s="363">
        <v>20</v>
      </c>
      <c r="E70" s="30"/>
      <c r="F70" s="35">
        <f>D70*E70</f>
        <v>0</v>
      </c>
    </row>
    <row r="71" spans="1:6" ht="12.75">
      <c r="A71" s="6"/>
      <c r="B71" s="42"/>
      <c r="C71" s="195"/>
      <c r="D71" s="48"/>
      <c r="E71" s="3"/>
      <c r="F71" s="35"/>
    </row>
    <row r="72" spans="1:6" ht="25.5">
      <c r="A72" s="6" t="s">
        <v>27</v>
      </c>
      <c r="B72" s="367" t="s">
        <v>165</v>
      </c>
      <c r="C72" s="49" t="s">
        <v>9</v>
      </c>
      <c r="D72" s="49">
        <v>16</v>
      </c>
      <c r="E72" s="3"/>
      <c r="F72" s="35">
        <f>D72*E72</f>
        <v>0</v>
      </c>
    </row>
    <row r="73" spans="1:6" ht="12.75">
      <c r="A73" s="6"/>
      <c r="B73" s="361"/>
      <c r="C73" s="195"/>
      <c r="D73" s="48"/>
      <c r="E73" s="3"/>
      <c r="F73" s="35"/>
    </row>
    <row r="74" spans="1:6" ht="12.75">
      <c r="A74" s="6" t="s">
        <v>45</v>
      </c>
      <c r="B74" s="367" t="s">
        <v>166</v>
      </c>
      <c r="C74" s="49" t="s">
        <v>9</v>
      </c>
      <c r="D74" s="49">
        <v>250</v>
      </c>
      <c r="E74" s="36"/>
      <c r="F74" s="35">
        <f>D74*E74</f>
        <v>0</v>
      </c>
    </row>
    <row r="75" spans="1:6" ht="12.75">
      <c r="A75" s="6"/>
      <c r="B75" s="364"/>
      <c r="C75" s="49"/>
      <c r="D75" s="49"/>
      <c r="E75" s="3"/>
      <c r="F75" s="35"/>
    </row>
    <row r="76" spans="1:6" ht="140.25">
      <c r="A76" s="6" t="s">
        <v>47</v>
      </c>
      <c r="B76" s="45" t="s">
        <v>238</v>
      </c>
      <c r="C76" s="50" t="s">
        <v>10</v>
      </c>
      <c r="D76" s="51">
        <v>8</v>
      </c>
      <c r="E76" s="36"/>
      <c r="F76" s="35">
        <f>D76*E76</f>
        <v>0</v>
      </c>
    </row>
    <row r="77" spans="1:6" ht="12.75">
      <c r="A77" s="6"/>
      <c r="B77" s="42"/>
      <c r="C77" s="195"/>
      <c r="D77" s="48"/>
      <c r="E77" s="36"/>
      <c r="F77" s="35"/>
    </row>
    <row r="78" spans="1:6" ht="25.5">
      <c r="A78" s="6" t="s">
        <v>54</v>
      </c>
      <c r="B78" s="45" t="s">
        <v>167</v>
      </c>
      <c r="C78" s="52" t="s">
        <v>18</v>
      </c>
      <c r="D78" s="52">
        <v>8</v>
      </c>
      <c r="E78" s="30"/>
      <c r="F78" s="35">
        <f>D78*E78</f>
        <v>0</v>
      </c>
    </row>
    <row r="79" spans="1:6" ht="12.75">
      <c r="A79" s="6"/>
      <c r="B79" s="42"/>
      <c r="C79" s="195"/>
      <c r="D79" s="48"/>
      <c r="E79" s="3"/>
      <c r="F79" s="35"/>
    </row>
    <row r="80" spans="1:6" ht="12.75">
      <c r="A80" s="6" t="s">
        <v>55</v>
      </c>
      <c r="B80" s="45" t="s">
        <v>168</v>
      </c>
      <c r="C80" s="53" t="s">
        <v>90</v>
      </c>
      <c r="D80" s="54">
        <v>0.05</v>
      </c>
      <c r="E80" s="35"/>
      <c r="F80" s="35">
        <f>SUM(F57:F78)*D80</f>
        <v>0</v>
      </c>
    </row>
    <row r="81" spans="1:6" ht="12.75">
      <c r="A81" s="6"/>
      <c r="B81" s="45"/>
      <c r="C81" s="53"/>
      <c r="D81" s="54"/>
      <c r="E81" s="3"/>
      <c r="F81" s="35"/>
    </row>
    <row r="82" spans="1:6" ht="12.75">
      <c r="A82" s="6" t="s">
        <v>56</v>
      </c>
      <c r="B82" s="45" t="s">
        <v>169</v>
      </c>
      <c r="C82" s="51" t="s">
        <v>18</v>
      </c>
      <c r="D82" s="50">
        <v>1</v>
      </c>
      <c r="E82" s="32"/>
      <c r="F82" s="35">
        <f>D82*E82</f>
        <v>0</v>
      </c>
    </row>
    <row r="83" spans="1:6" ht="12.75">
      <c r="A83" s="6"/>
      <c r="B83" s="21"/>
      <c r="C83" s="55"/>
      <c r="D83" s="196"/>
      <c r="E83" s="35"/>
      <c r="F83" s="35"/>
    </row>
    <row r="84" spans="1:6" ht="12.75">
      <c r="A84" s="74"/>
      <c r="B84" s="75" t="s">
        <v>240</v>
      </c>
      <c r="C84" s="76"/>
      <c r="D84" s="76"/>
      <c r="E84" s="77"/>
      <c r="F84" s="78">
        <f>SUM(F58:F83)</f>
        <v>0</v>
      </c>
    </row>
    <row r="85" spans="1:6" ht="12.75">
      <c r="A85" s="12"/>
      <c r="B85" s="22"/>
      <c r="C85" s="56"/>
      <c r="D85" s="9"/>
      <c r="E85" s="12"/>
      <c r="F85" s="23"/>
    </row>
    <row r="86" spans="1:6" ht="12.75">
      <c r="A86" s="11" t="s">
        <v>64</v>
      </c>
      <c r="B86" s="18" t="s">
        <v>82</v>
      </c>
      <c r="C86" s="2"/>
      <c r="D86" s="46"/>
      <c r="E86" s="37"/>
      <c r="F86" s="23"/>
    </row>
    <row r="87" spans="1:6" ht="12.75">
      <c r="A87" s="6"/>
      <c r="B87" s="17"/>
      <c r="C87" s="2"/>
      <c r="D87" s="2"/>
      <c r="E87" s="38"/>
      <c r="F87" s="39"/>
    </row>
    <row r="88" spans="1:6" ht="293.25">
      <c r="A88" s="14" t="s">
        <v>0</v>
      </c>
      <c r="B88" s="368" t="s">
        <v>184</v>
      </c>
      <c r="C88" s="369" t="s">
        <v>10</v>
      </c>
      <c r="D88" s="370">
        <v>8</v>
      </c>
      <c r="E88" s="371"/>
      <c r="F88" s="40">
        <f>D88*E88</f>
        <v>0</v>
      </c>
    </row>
    <row r="89" spans="1:6" ht="12.75">
      <c r="A89" s="14"/>
      <c r="B89" s="372"/>
      <c r="C89" s="373"/>
      <c r="D89" s="370"/>
      <c r="E89" s="371"/>
      <c r="F89" s="40"/>
    </row>
    <row r="90" spans="1:6" ht="12.75">
      <c r="A90" s="15" t="s">
        <v>2</v>
      </c>
      <c r="B90" s="57" t="s">
        <v>159</v>
      </c>
      <c r="C90" s="60" t="s">
        <v>9</v>
      </c>
      <c r="D90" s="61">
        <v>270</v>
      </c>
      <c r="E90" s="35"/>
      <c r="F90" s="40">
        <f>D90*E90</f>
        <v>0</v>
      </c>
    </row>
    <row r="91" spans="1:6" ht="12.75">
      <c r="A91" s="15"/>
      <c r="B91" s="57"/>
      <c r="C91" s="373"/>
      <c r="D91" s="60"/>
      <c r="E91" s="35"/>
      <c r="F91" s="40"/>
    </row>
    <row r="92" spans="1:6" ht="12.75">
      <c r="A92" s="15" t="s">
        <v>4</v>
      </c>
      <c r="B92" s="57" t="s">
        <v>170</v>
      </c>
      <c r="C92" s="60" t="s">
        <v>9</v>
      </c>
      <c r="D92" s="61">
        <v>215</v>
      </c>
      <c r="E92" s="35"/>
      <c r="F92" s="40">
        <f>D92*E92</f>
        <v>0</v>
      </c>
    </row>
    <row r="93" spans="1:6" ht="12.75">
      <c r="A93" s="15"/>
      <c r="B93" s="57"/>
      <c r="C93" s="60"/>
      <c r="D93" s="61"/>
      <c r="E93" s="35"/>
      <c r="F93" s="40"/>
    </row>
    <row r="94" spans="1:6" ht="12.75">
      <c r="A94" s="15" t="s">
        <v>6</v>
      </c>
      <c r="B94" s="57" t="s">
        <v>171</v>
      </c>
      <c r="C94" s="369" t="s">
        <v>10</v>
      </c>
      <c r="D94" s="61">
        <v>18</v>
      </c>
      <c r="E94" s="35"/>
      <c r="F94" s="40">
        <f>D94*E94</f>
        <v>0</v>
      </c>
    </row>
    <row r="95" spans="1:6" ht="12.75">
      <c r="A95" s="15"/>
      <c r="B95" s="57"/>
      <c r="C95" s="61"/>
      <c r="D95" s="60"/>
      <c r="E95" s="35"/>
      <c r="F95" s="40"/>
    </row>
    <row r="96" spans="1:6" ht="25.5">
      <c r="A96" s="15" t="s">
        <v>16</v>
      </c>
      <c r="B96" s="57" t="s">
        <v>160</v>
      </c>
      <c r="C96" s="369" t="s">
        <v>10</v>
      </c>
      <c r="D96" s="61">
        <v>9</v>
      </c>
      <c r="E96" s="35"/>
      <c r="F96" s="40">
        <f>D96*E96</f>
        <v>0</v>
      </c>
    </row>
    <row r="97" spans="1:6" ht="12.75">
      <c r="A97" s="15"/>
      <c r="B97" s="57"/>
      <c r="C97" s="61"/>
      <c r="D97" s="60"/>
      <c r="E97" s="35"/>
      <c r="F97" s="40"/>
    </row>
    <row r="98" spans="1:6" ht="25.5">
      <c r="A98" s="15" t="s">
        <v>25</v>
      </c>
      <c r="B98" s="57" t="s">
        <v>172</v>
      </c>
      <c r="C98" s="369" t="s">
        <v>10</v>
      </c>
      <c r="D98" s="61">
        <v>9</v>
      </c>
      <c r="E98" s="35"/>
      <c r="F98" s="40">
        <f>D98*E98</f>
        <v>0</v>
      </c>
    </row>
    <row r="99" spans="1:6" ht="12.75">
      <c r="A99" s="15"/>
      <c r="B99" s="57"/>
      <c r="C99" s="61"/>
      <c r="D99" s="60"/>
      <c r="E99" s="35"/>
      <c r="F99" s="40"/>
    </row>
    <row r="100" spans="1:6" ht="12.75">
      <c r="A100" s="15" t="s">
        <v>26</v>
      </c>
      <c r="B100" s="57" t="s">
        <v>182</v>
      </c>
      <c r="C100" s="369" t="s">
        <v>18</v>
      </c>
      <c r="D100" s="61">
        <v>1</v>
      </c>
      <c r="E100" s="35"/>
      <c r="F100" s="40">
        <f>D100*E100</f>
        <v>0</v>
      </c>
    </row>
    <row r="101" spans="1:6" ht="12.75">
      <c r="A101" s="15"/>
      <c r="B101" s="57"/>
      <c r="C101" s="61"/>
      <c r="D101" s="60"/>
      <c r="E101" s="35"/>
      <c r="F101" s="40"/>
    </row>
    <row r="102" spans="1:6" ht="38.25">
      <c r="A102" s="15" t="s">
        <v>27</v>
      </c>
      <c r="B102" s="57" t="s">
        <v>181</v>
      </c>
      <c r="C102" s="61" t="s">
        <v>18</v>
      </c>
      <c r="D102" s="60">
        <v>8</v>
      </c>
      <c r="E102" s="33"/>
      <c r="F102" s="40">
        <f>D102*E102</f>
        <v>0</v>
      </c>
    </row>
    <row r="103" spans="1:6" ht="12.75">
      <c r="A103" s="15"/>
      <c r="B103" s="57"/>
      <c r="C103" s="61"/>
      <c r="D103" s="60"/>
      <c r="E103" s="3"/>
      <c r="F103" s="40"/>
    </row>
    <row r="104" spans="1:6" ht="38.25">
      <c r="A104" s="15" t="s">
        <v>45</v>
      </c>
      <c r="B104" s="57" t="s">
        <v>180</v>
      </c>
      <c r="C104" s="61" t="s">
        <v>18</v>
      </c>
      <c r="D104" s="60">
        <v>8</v>
      </c>
      <c r="E104" s="35"/>
      <c r="F104" s="40">
        <f>D104*E104</f>
        <v>0</v>
      </c>
    </row>
    <row r="105" spans="1:6" ht="12.75">
      <c r="A105" s="15"/>
      <c r="B105" s="57"/>
      <c r="C105" s="61"/>
      <c r="D105" s="60"/>
      <c r="E105" s="35"/>
      <c r="F105" s="40"/>
    </row>
    <row r="106" spans="1:6" ht="12.75">
      <c r="A106" s="15" t="s">
        <v>47</v>
      </c>
      <c r="B106" s="57" t="s">
        <v>168</v>
      </c>
      <c r="C106" s="62" t="s">
        <v>90</v>
      </c>
      <c r="D106" s="374">
        <v>0.03</v>
      </c>
      <c r="E106" s="35"/>
      <c r="F106" s="40">
        <f>SUM(F88:F104)*D106</f>
        <v>0</v>
      </c>
    </row>
    <row r="107" spans="1:6" ht="12.75">
      <c r="A107" s="15"/>
      <c r="B107" s="375"/>
      <c r="C107" s="373"/>
      <c r="D107" s="373"/>
      <c r="E107" s="30"/>
      <c r="F107" s="40"/>
    </row>
    <row r="108" spans="1:6" ht="25.5">
      <c r="A108" s="15" t="s">
        <v>54</v>
      </c>
      <c r="B108" s="57" t="s">
        <v>173</v>
      </c>
      <c r="C108" s="61" t="s">
        <v>18</v>
      </c>
      <c r="D108" s="60">
        <v>1</v>
      </c>
      <c r="E108" s="30"/>
      <c r="F108" s="40">
        <f>D108*E108</f>
        <v>0</v>
      </c>
    </row>
    <row r="109" spans="1:6" ht="12.75">
      <c r="A109" s="15"/>
      <c r="B109" s="57"/>
      <c r="C109" s="61"/>
      <c r="D109" s="60"/>
      <c r="E109" s="30"/>
      <c r="F109" s="40"/>
    </row>
    <row r="110" spans="1:6" ht="12.75">
      <c r="A110" s="16" t="s">
        <v>55</v>
      </c>
      <c r="B110" s="57" t="s">
        <v>174</v>
      </c>
      <c r="C110" s="61" t="s">
        <v>18</v>
      </c>
      <c r="D110" s="60">
        <v>1</v>
      </c>
      <c r="E110" s="33"/>
      <c r="F110" s="40">
        <f>D110*E110</f>
        <v>0</v>
      </c>
    </row>
    <row r="111" spans="1:6" ht="12.75">
      <c r="A111" s="15"/>
      <c r="B111" s="375"/>
      <c r="C111" s="373"/>
      <c r="D111" s="376"/>
      <c r="E111" s="33"/>
      <c r="F111" s="40"/>
    </row>
    <row r="112" spans="1:6" ht="25.5">
      <c r="A112" s="16" t="s">
        <v>56</v>
      </c>
      <c r="B112" s="375" t="s">
        <v>179</v>
      </c>
      <c r="C112" s="369" t="s">
        <v>91</v>
      </c>
      <c r="D112" s="376">
        <v>2</v>
      </c>
      <c r="E112" s="33"/>
      <c r="F112" s="40">
        <f>D112*E112</f>
        <v>0</v>
      </c>
    </row>
    <row r="113" spans="1:6" ht="12.75">
      <c r="A113" s="15"/>
      <c r="B113" s="375"/>
      <c r="C113" s="376"/>
      <c r="D113" s="373"/>
      <c r="E113" s="33"/>
      <c r="F113" s="40"/>
    </row>
    <row r="114" spans="1:6" ht="25.5">
      <c r="A114" s="16" t="s">
        <v>94</v>
      </c>
      <c r="B114" s="375" t="s">
        <v>178</v>
      </c>
      <c r="C114" s="369" t="s">
        <v>90</v>
      </c>
      <c r="D114" s="374">
        <v>0.02</v>
      </c>
      <c r="E114" s="33"/>
      <c r="F114" s="40">
        <f>SUM(F88:F104)*D114</f>
        <v>0</v>
      </c>
    </row>
    <row r="115" spans="1:6" ht="12.75">
      <c r="A115" s="11"/>
      <c r="B115" s="58"/>
      <c r="C115" s="59"/>
      <c r="D115" s="54"/>
      <c r="E115" s="33"/>
      <c r="F115" s="40"/>
    </row>
    <row r="116" spans="1:6" ht="12.75">
      <c r="A116" s="70"/>
      <c r="B116" s="84" t="s">
        <v>241</v>
      </c>
      <c r="C116" s="71"/>
      <c r="D116" s="72"/>
      <c r="E116" s="73"/>
      <c r="F116" s="85">
        <f>SUM(F86:F114)</f>
        <v>0</v>
      </c>
    </row>
    <row r="117" spans="1:6" ht="12.75">
      <c r="A117" s="6"/>
      <c r="B117" s="17"/>
      <c r="C117" s="2"/>
      <c r="D117" s="2"/>
      <c r="E117" s="25"/>
      <c r="F117" s="23"/>
    </row>
    <row r="118" spans="1:6" ht="12.75">
      <c r="A118" s="11" t="s">
        <v>61</v>
      </c>
      <c r="B118" s="18" t="s">
        <v>95</v>
      </c>
      <c r="C118" s="2"/>
      <c r="D118" s="2"/>
      <c r="E118" s="25"/>
      <c r="F118" s="23"/>
    </row>
    <row r="119" spans="1:6" ht="12.75">
      <c r="A119" s="6"/>
      <c r="B119" s="17"/>
      <c r="C119" s="2"/>
      <c r="D119" s="2"/>
      <c r="E119" s="25"/>
      <c r="F119" s="23"/>
    </row>
    <row r="120" spans="1:6" ht="38.25">
      <c r="A120" s="6" t="s">
        <v>0</v>
      </c>
      <c r="B120" s="377" t="s">
        <v>183</v>
      </c>
      <c r="C120" s="65" t="s">
        <v>9</v>
      </c>
      <c r="D120" s="65">
        <v>10</v>
      </c>
      <c r="E120" s="3"/>
      <c r="F120" s="35">
        <f>D120*E120</f>
        <v>0</v>
      </c>
    </row>
    <row r="121" spans="1:6" ht="12.75">
      <c r="A121" s="6"/>
      <c r="B121" s="377"/>
      <c r="C121" s="65"/>
      <c r="D121" s="66"/>
      <c r="E121" s="29"/>
      <c r="F121" s="35"/>
    </row>
    <row r="122" spans="1:6" ht="12.75">
      <c r="A122" s="6" t="s">
        <v>2</v>
      </c>
      <c r="B122" s="377" t="s">
        <v>175</v>
      </c>
      <c r="C122" s="65" t="s">
        <v>9</v>
      </c>
      <c r="D122" s="65">
        <v>163</v>
      </c>
      <c r="E122" s="3"/>
      <c r="F122" s="35">
        <f>D122*E122</f>
        <v>0</v>
      </c>
    </row>
    <row r="123" spans="1:6" ht="12.75">
      <c r="A123" s="11"/>
      <c r="B123" s="377"/>
      <c r="C123" s="65"/>
      <c r="D123" s="66"/>
      <c r="E123" s="29"/>
      <c r="F123" s="35"/>
    </row>
    <row r="124" spans="1:6" ht="153">
      <c r="A124" s="6" t="s">
        <v>4</v>
      </c>
      <c r="B124" s="378" t="s">
        <v>177</v>
      </c>
      <c r="C124" s="68" t="s">
        <v>9</v>
      </c>
      <c r="D124" s="67">
        <v>250</v>
      </c>
      <c r="E124" s="3"/>
      <c r="F124" s="35">
        <f>D124*E124</f>
        <v>0</v>
      </c>
    </row>
    <row r="125" spans="1:6" ht="12.75">
      <c r="A125" s="6"/>
      <c r="B125" s="379"/>
      <c r="E125" s="3"/>
      <c r="F125" s="35"/>
    </row>
    <row r="126" spans="1:6" ht="140.25">
      <c r="A126" s="6" t="s">
        <v>6</v>
      </c>
      <c r="B126" s="378" t="s">
        <v>176</v>
      </c>
      <c r="C126" s="68" t="s">
        <v>9</v>
      </c>
      <c r="D126" s="67">
        <v>8</v>
      </c>
      <c r="E126" s="3"/>
      <c r="F126" s="35">
        <f>D126*E126</f>
        <v>0</v>
      </c>
    </row>
    <row r="127" spans="1:6" ht="12.75">
      <c r="A127" s="6"/>
      <c r="C127" s="68"/>
      <c r="D127" s="67"/>
      <c r="E127" s="3"/>
      <c r="F127" s="35"/>
    </row>
    <row r="128" spans="1:6" ht="12.75">
      <c r="A128" s="6" t="s">
        <v>16</v>
      </c>
      <c r="B128" s="64" t="s">
        <v>157</v>
      </c>
      <c r="C128" s="68" t="s">
        <v>10</v>
      </c>
      <c r="D128" s="67">
        <v>5</v>
      </c>
      <c r="E128" s="3"/>
      <c r="F128" s="35">
        <f>D128*E128</f>
        <v>0</v>
      </c>
    </row>
    <row r="129" spans="1:6" ht="12.75">
      <c r="A129" s="6"/>
      <c r="E129" s="29"/>
      <c r="F129" s="35"/>
    </row>
    <row r="130" spans="1:6" ht="25.5">
      <c r="A130" s="6" t="s">
        <v>25</v>
      </c>
      <c r="B130" s="380" t="s">
        <v>243</v>
      </c>
      <c r="C130" s="381" t="s">
        <v>10</v>
      </c>
      <c r="D130" s="381">
        <v>3</v>
      </c>
      <c r="E130" s="30"/>
      <c r="F130" s="35">
        <f>D130*E130</f>
        <v>0</v>
      </c>
    </row>
    <row r="131" spans="1:6" ht="12.75">
      <c r="A131" s="6"/>
      <c r="B131" s="382"/>
      <c r="C131" s="383"/>
      <c r="D131" s="383"/>
      <c r="E131" s="31"/>
      <c r="F131" s="35"/>
    </row>
    <row r="132" spans="1:6" ht="25.5">
      <c r="A132" s="6" t="s">
        <v>26</v>
      </c>
      <c r="B132" s="375" t="s">
        <v>178</v>
      </c>
      <c r="C132" s="384" t="s">
        <v>90</v>
      </c>
      <c r="D132" s="374">
        <v>0.02</v>
      </c>
      <c r="E132" s="33"/>
      <c r="F132" s="35">
        <f>SUM(F120:F130)*D132</f>
        <v>0</v>
      </c>
    </row>
    <row r="133" spans="1:6" ht="12.75">
      <c r="A133" s="11"/>
      <c r="B133" s="63"/>
      <c r="C133" s="198"/>
      <c r="D133" s="198"/>
      <c r="E133" s="25"/>
      <c r="F133" s="35"/>
    </row>
    <row r="134" spans="1:6" ht="12.75">
      <c r="A134" s="74"/>
      <c r="B134" s="75" t="s">
        <v>242</v>
      </c>
      <c r="C134" s="76"/>
      <c r="D134" s="76"/>
      <c r="E134" s="77"/>
      <c r="F134" s="78">
        <f>SUM(F120:F133)</f>
        <v>0</v>
      </c>
    </row>
  </sheetData>
  <sheetProtection/>
  <mergeCells count="2">
    <mergeCell ref="B1:F1"/>
    <mergeCell ref="A5:F5"/>
  </mergeCells>
  <printOptions gridLines="1"/>
  <pageMargins left="0.7" right="0.7" top="0.75" bottom="0.75" header="0.3" footer="0.3"/>
  <pageSetup horizontalDpi="600" verticalDpi="600" orientation="portrait" paperSize="9" r:id="rId1"/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7:C27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2.375" style="0" customWidth="1"/>
    <col min="2" max="2" width="49.00390625" style="0" customWidth="1"/>
    <col min="3" max="3" width="24.25390625" style="0" customWidth="1"/>
    <col min="4" max="5" width="9.00390625" style="0" customWidth="1"/>
    <col min="6" max="6" width="10.125" style="0" customWidth="1"/>
  </cols>
  <sheetData>
    <row r="7" spans="2:3" ht="15.75">
      <c r="B7" s="222" t="s">
        <v>245</v>
      </c>
      <c r="C7" s="222"/>
    </row>
    <row r="8" spans="2:3" ht="17.25">
      <c r="B8" s="223"/>
      <c r="C8" s="223"/>
    </row>
    <row r="9" spans="2:3" ht="17.25">
      <c r="B9" s="223"/>
      <c r="C9" s="223"/>
    </row>
    <row r="10" spans="2:3" ht="17.25" thickBot="1">
      <c r="B10" s="206" t="s">
        <v>17</v>
      </c>
      <c r="C10" s="206"/>
    </row>
    <row r="11" spans="2:3" ht="17.25" thickTop="1">
      <c r="B11" s="91" t="s">
        <v>107</v>
      </c>
      <c r="C11" s="88">
        <f>'ZG.USTROJ-2'!F9</f>
        <v>0</v>
      </c>
    </row>
    <row r="12" spans="2:3" ht="16.5">
      <c r="B12" s="91" t="s">
        <v>77</v>
      </c>
      <c r="C12" s="88">
        <f>'EL.INST.-2'!F11</f>
        <v>0</v>
      </c>
    </row>
    <row r="13" spans="2:3" ht="16.5">
      <c r="B13" s="89" t="s">
        <v>110</v>
      </c>
      <c r="C13" s="88">
        <f>(SUM(C11:C12))*0.1</f>
        <v>0</v>
      </c>
    </row>
    <row r="14" spans="2:3" ht="16.5">
      <c r="B14" s="199" t="s">
        <v>111</v>
      </c>
      <c r="C14" s="200">
        <f>SUM(C11:C13)</f>
        <v>0</v>
      </c>
    </row>
    <row r="15" spans="2:3" ht="17.25" thickBot="1">
      <c r="B15" s="92" t="s">
        <v>112</v>
      </c>
      <c r="C15" s="90">
        <f>C14*0.22</f>
        <v>0</v>
      </c>
    </row>
    <row r="16" spans="2:3" ht="17.25" thickTop="1">
      <c r="B16" s="91" t="s">
        <v>113</v>
      </c>
      <c r="C16" s="88">
        <f>C14+C15</f>
        <v>0</v>
      </c>
    </row>
    <row r="17" ht="12.75">
      <c r="C17" s="93"/>
    </row>
    <row r="18" spans="2:3" ht="16.5">
      <c r="B18" s="204" t="s">
        <v>114</v>
      </c>
      <c r="C18" s="95"/>
    </row>
    <row r="19" spans="2:3" ht="16.5">
      <c r="B19" s="202" t="s">
        <v>108</v>
      </c>
      <c r="C19" s="88">
        <f>'METEORNA-2'!F9</f>
        <v>0</v>
      </c>
    </row>
    <row r="20" spans="2:3" ht="16.5">
      <c r="B20" s="202" t="s">
        <v>109</v>
      </c>
      <c r="C20" s="88">
        <f>'ODVODNJA-2'!F7</f>
        <v>0</v>
      </c>
    </row>
    <row r="21" spans="2:3" ht="16.5">
      <c r="B21" s="91" t="s">
        <v>115</v>
      </c>
      <c r="C21" s="88">
        <f>'FEKALNA-2'!F8</f>
        <v>0</v>
      </c>
    </row>
    <row r="22" spans="2:3" ht="17.25" thickBot="1">
      <c r="B22" s="89" t="s">
        <v>110</v>
      </c>
      <c r="C22" s="90">
        <f>(SUM(C19:C21))*0.1</f>
        <v>0</v>
      </c>
    </row>
    <row r="23" spans="2:3" ht="17.25" thickTop="1">
      <c r="B23" s="91" t="s">
        <v>116</v>
      </c>
      <c r="C23" s="88">
        <f>SUM(C19:C22)</f>
        <v>0</v>
      </c>
    </row>
    <row r="24" spans="2:3" ht="13.5" thickBot="1">
      <c r="B24" s="94"/>
      <c r="C24" s="95"/>
    </row>
    <row r="25" spans="2:3" ht="17.25" thickBot="1">
      <c r="B25" s="224" t="s">
        <v>117</v>
      </c>
      <c r="C25" s="98">
        <f>C14+C23</f>
        <v>0</v>
      </c>
    </row>
    <row r="26" ht="13.5" thickBot="1"/>
    <row r="27" spans="2:3" ht="17.25" thickBot="1">
      <c r="B27" s="224" t="s">
        <v>118</v>
      </c>
      <c r="C27" s="98">
        <f>C16+C23</f>
        <v>0</v>
      </c>
    </row>
  </sheetData>
  <sheetProtection/>
  <mergeCells count="2">
    <mergeCell ref="B7:C7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infrastruktura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Lavrencic Mitja</dc:creator>
  <cp:keywords/>
  <dc:description/>
  <cp:lastModifiedBy>Boštjan Kravos</cp:lastModifiedBy>
  <cp:lastPrinted>2019-09-12T08:36:09Z</cp:lastPrinted>
  <dcterms:created xsi:type="dcterms:W3CDTF">1999-05-10T09:48:04Z</dcterms:created>
  <dcterms:modified xsi:type="dcterms:W3CDTF">2019-09-12T10:51:25Z</dcterms:modified>
  <cp:category/>
  <cp:version/>
  <cp:contentType/>
  <cp:contentStatus/>
</cp:coreProperties>
</file>