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4940" windowHeight="8385" activeTab="0"/>
  </bookViews>
  <sheets>
    <sheet name="Rekapitulacija" sheetId="1" r:id="rId1"/>
    <sheet name="Vodovod" sheetId="2" r:id="rId2"/>
    <sheet name="kanalizacija" sheetId="3" r:id="rId3"/>
  </sheets>
  <definedNames>
    <definedName name="_xlnm.Print_Area" localSheetId="2">'kanalizacija'!$B$1:$G$477</definedName>
  </definedNames>
  <calcPr fullCalcOnLoad="1"/>
</workbook>
</file>

<file path=xl/comments2.xml><?xml version="1.0" encoding="utf-8"?>
<comments xmlns="http://schemas.openxmlformats.org/spreadsheetml/2006/main">
  <authors>
    <author>Uporabnik</author>
  </authors>
  <commentList>
    <comment ref="D25" authorId="0">
      <text>
        <r>
          <rPr>
            <b/>
            <sz val="9"/>
            <rFont val="Tahoma"/>
            <family val="2"/>
          </rPr>
          <t>Uporabnik:</t>
        </r>
        <r>
          <rPr>
            <sz val="9"/>
            <rFont val="Tahoma"/>
            <family val="2"/>
          </rPr>
          <t xml:space="preserve">
excell izkopi * 1,1* 1,3*0,8
</t>
        </r>
      </text>
    </comment>
    <comment ref="D34" authorId="0">
      <text>
        <r>
          <rPr>
            <b/>
            <sz val="9"/>
            <rFont val="Tahoma"/>
            <family val="2"/>
          </rPr>
          <t>Uporabnik:</t>
        </r>
        <r>
          <rPr>
            <sz val="9"/>
            <rFont val="Tahoma"/>
            <family val="2"/>
          </rPr>
          <t xml:space="preserve">
dno rova 1,4m zaradi kabelske kanalizacije. Samo v1!</t>
        </r>
      </text>
    </comment>
    <comment ref="D38" authorId="0">
      <text>
        <r>
          <rPr>
            <b/>
            <sz val="9"/>
            <rFont val="Tahoma"/>
            <family val="2"/>
          </rPr>
          <t>Uporabnik:</t>
        </r>
        <r>
          <rPr>
            <sz val="9"/>
            <rFont val="Tahoma"/>
            <family val="2"/>
          </rPr>
          <t xml:space="preserve">
excell sipek mat * 1,2
</t>
        </r>
      </text>
    </comment>
    <comment ref="D41" authorId="0">
      <text>
        <r>
          <rPr>
            <b/>
            <sz val="9"/>
            <rFont val="Tahoma"/>
            <family val="2"/>
          </rPr>
          <t>Uporabnik:</t>
        </r>
        <r>
          <rPr>
            <sz val="9"/>
            <rFont val="Tahoma"/>
            <family val="2"/>
          </rPr>
          <t xml:space="preserve">
excell sipek mat * 1,2
</t>
        </r>
      </text>
    </comment>
  </commentList>
</comments>
</file>

<file path=xl/sharedStrings.xml><?xml version="1.0" encoding="utf-8"?>
<sst xmlns="http://schemas.openxmlformats.org/spreadsheetml/2006/main" count="700" uniqueCount="230">
  <si>
    <t>1.</t>
  </si>
  <si>
    <t xml:space="preserve">PREDDELA </t>
  </si>
  <si>
    <t>2.</t>
  </si>
  <si>
    <t>ZEMELJSKA  DELA</t>
  </si>
  <si>
    <t>3.</t>
  </si>
  <si>
    <t>MONTAŽNA IN BETONSKA DELA</t>
  </si>
  <si>
    <t>4.</t>
  </si>
  <si>
    <t>OSTALA DELA</t>
  </si>
  <si>
    <t>PREDDELA</t>
  </si>
  <si>
    <t>m</t>
  </si>
  <si>
    <t>Zakoličba obstoječih komunalnih naprav</t>
  </si>
  <si>
    <t>pavšal</t>
  </si>
  <si>
    <t>Zasek obstoječega asfalta</t>
  </si>
  <si>
    <t>m2</t>
  </si>
  <si>
    <t>kos</t>
  </si>
  <si>
    <t>ZEMELJSKA DELA</t>
  </si>
  <si>
    <t>m3</t>
  </si>
  <si>
    <t>PREDDELA SKUPAJ:</t>
  </si>
  <si>
    <t>ZEMELJSKA DELA SKUPAJ:</t>
  </si>
  <si>
    <t>MONTAŽNA IN BETONSKA DELA SKUPAJ:</t>
  </si>
  <si>
    <t>OSTALA DELA SKUPAJ:</t>
  </si>
  <si>
    <t>5.</t>
  </si>
  <si>
    <t>Naprava in postavitev gradbenih profilov (na mestih kjer se menja smer ali naklon)</t>
  </si>
  <si>
    <t>Čiščenje površin, zaraslih z grmovjem v širini 5 m</t>
  </si>
  <si>
    <t>Sekanje dreves z razžagovanjem in odvozom na deponijo do 5 km</t>
  </si>
  <si>
    <t>Zasip kanalizacijskih cevi in jaškov z materialom izkopa ter komprimiranje v plasteh po 30 cm (pod nevoznimi površinami)</t>
  </si>
  <si>
    <t>Humusiranje, planiranje in zatravitev zelenic s humusnim materialom  v sloju debeline 20cm</t>
  </si>
  <si>
    <t>DDV 20%</t>
  </si>
  <si>
    <t>REKAPITULACIJA</t>
  </si>
  <si>
    <t>Izvedba zavarovanih brvi za  prehod ljudi čez izkopane kanale (skladno z zahtevami Uredbe!!)</t>
  </si>
  <si>
    <t>Vzpostavitev cestnih robnikov v prvotno stanje</t>
  </si>
  <si>
    <r>
      <t>m</t>
    </r>
    <r>
      <rPr>
        <vertAlign val="superscript"/>
        <sz val="10"/>
        <rFont val="Arial CE"/>
        <family val="0"/>
      </rPr>
      <t>3</t>
    </r>
  </si>
  <si>
    <r>
      <t>m</t>
    </r>
    <r>
      <rPr>
        <vertAlign val="superscript"/>
        <sz val="10"/>
        <rFont val="Arial CE"/>
        <family val="0"/>
      </rPr>
      <t>3</t>
    </r>
  </si>
  <si>
    <r>
      <t>m</t>
    </r>
    <r>
      <rPr>
        <vertAlign val="superscript"/>
        <sz val="10"/>
        <rFont val="Arial CE"/>
        <family val="0"/>
      </rPr>
      <t>2</t>
    </r>
  </si>
  <si>
    <r>
      <t>m</t>
    </r>
    <r>
      <rPr>
        <vertAlign val="superscript"/>
        <sz val="10"/>
        <rFont val="Arial CE"/>
        <family val="0"/>
      </rPr>
      <t>2</t>
    </r>
  </si>
  <si>
    <t>kWh</t>
  </si>
  <si>
    <t>Črpanje vode iz jarkov med izkopom in montažo (Obračun po dejansko porabljenem času, črpalka potrebne zmogljivosti)</t>
  </si>
  <si>
    <t xml:space="preserve">Izdelava geodetskega načrta novega stanja skladno z ZGO-1 in navodili upravljalca kanal. </t>
  </si>
  <si>
    <t>Pregled kanalizacije s kamero</t>
  </si>
  <si>
    <t xml:space="preserve">Dobava in montaža prefabriciranega poliesterskega jaška svetlega premera 800 mm, vključno z muldo in vtokom in iztokom in posteljico iz betona. (Meri se globina PE stene jaška do dna mulde!) </t>
  </si>
  <si>
    <t>Planiranje tamponskega planuma ceste z natančnostjo +- 1cm z uvaljanjem</t>
  </si>
  <si>
    <t>Projekt izvedenih del (3 izvodi)</t>
  </si>
  <si>
    <t>Preizkus vodotesnosti kanalizacije</t>
  </si>
  <si>
    <t>Strojni izkop humusa na trasi kanalizacije v sloju debeline do 20 cm z odmetom na rob izkopa</t>
  </si>
  <si>
    <t xml:space="preserve">SKUPAJ € </t>
  </si>
  <si>
    <t>SKUPAJ  DELA €</t>
  </si>
  <si>
    <t>Rušenje asfaltnega ustroja z nakladanjem in odvozom v deponijo do 35 km</t>
  </si>
  <si>
    <t>NEPREDVIDENA DELA (5%)</t>
  </si>
  <si>
    <t>Strojni izkop jarkov v III in IV ktg za kanalizacijo v suhem terenu , širine do 1.5 m globine do 3.5 m, naklon brežin 70°, z odlaganjem na rob izkopa.</t>
  </si>
  <si>
    <t>Strojni izkop jarkov v III in IV ktg za kanalizacijo v suhem terenu , širine do 1.5 m globine do 3.5 m, naklon brežin 70°, z nakladanjem na prevozno sredstvo in odvozom na deponijo na razdalji do 10 km</t>
  </si>
  <si>
    <t>Ročni izkop z odmetom na rob, globine do 2 m, na križanjih z ostalimi komunalnimi vodi (ocena 1%)</t>
  </si>
  <si>
    <t>Zakoličba trase kanalizacije z niveliranjem kanala</t>
  </si>
  <si>
    <r>
      <t>m</t>
    </r>
    <r>
      <rPr>
        <vertAlign val="superscript"/>
        <sz val="10"/>
        <rFont val="Arial CE"/>
        <family val="2"/>
      </rPr>
      <t>3</t>
    </r>
  </si>
  <si>
    <r>
      <t>m</t>
    </r>
    <r>
      <rPr>
        <vertAlign val="superscript"/>
        <sz val="10"/>
        <rFont val="Arial CE"/>
        <family val="2"/>
      </rPr>
      <t>3</t>
    </r>
  </si>
  <si>
    <r>
      <t>m</t>
    </r>
    <r>
      <rPr>
        <vertAlign val="superscript"/>
        <sz val="10"/>
        <rFont val="Arial CE"/>
        <family val="2"/>
      </rPr>
      <t>2</t>
    </r>
  </si>
  <si>
    <r>
      <t>m</t>
    </r>
    <r>
      <rPr>
        <vertAlign val="superscript"/>
        <sz val="10"/>
        <rFont val="Arial CE"/>
        <family val="2"/>
      </rPr>
      <t>2</t>
    </r>
  </si>
  <si>
    <t>Planiranje dna rova kanalizacije s točnostjo +/- 1 cm</t>
  </si>
  <si>
    <t>Zasip kanalizacijskih cevi in jaškov z nevezanim materialom in izvedbo po TSC 06.100:2003, 0-125 mm, vključno z dobavo, ter komprimiranje v plasteh po 30 cm (pod voznimi površinami)</t>
  </si>
  <si>
    <t>Dobava in polaganje PVC kanalizacijskih cevi SN4 DN200  na betonsko posteljico C12/15 debeline 10cm s polnim obbetoniranjem po detajlu (0.15 m3/m)</t>
  </si>
  <si>
    <t>Izdelava dodatnega priključka na poliesterskem jašku za cev DN 200</t>
  </si>
  <si>
    <t>Nakladanje in odvoz odvečnega materiala od izkopa na deponijo na razdalji do 10 km vključno z vsemi ravnanji in stroški za trajno odlaganje</t>
  </si>
  <si>
    <t>ocena:</t>
  </si>
  <si>
    <t>Prometno zavarovanje cest pri izvajanju prekopa s postavitvijo signalizacije. Obračun po dejanskih stroških.</t>
  </si>
  <si>
    <t>kpl</t>
  </si>
  <si>
    <t>KANALIZACIJA  ŽAPUŽE - KOŽMANI</t>
  </si>
  <si>
    <t>A1</t>
  </si>
  <si>
    <t>A2</t>
  </si>
  <si>
    <t>A3</t>
  </si>
  <si>
    <t>B1</t>
  </si>
  <si>
    <t>B2</t>
  </si>
  <si>
    <t>B3</t>
  </si>
  <si>
    <t>B4</t>
  </si>
  <si>
    <t>B5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</si>
  <si>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</si>
  <si>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</si>
  <si>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</si>
  <si>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</si>
  <si>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</si>
  <si>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</si>
  <si>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</si>
  <si>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</si>
  <si>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</si>
  <si>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</si>
  <si>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D1</t>
  </si>
  <si>
    <t>D2</t>
  </si>
  <si>
    <t>D3</t>
  </si>
  <si>
    <t xml:space="preserve">Dobava in montaža prefabriciranega poliesterskega sferičnega jaška svetlega premera 1000 mm, vključno z vtokom in iztokom in posteljico iz betona. (Meri se globina PE stene jaška do iztoka) </t>
  </si>
  <si>
    <t>`-globine do 2,50 m</t>
  </si>
  <si>
    <t>`-globine do 1,5 m</t>
  </si>
  <si>
    <t>`-globine do 2,5 m</t>
  </si>
  <si>
    <t>`-globine do 2,0 m</t>
  </si>
  <si>
    <t>`-globine do 3,0 m</t>
  </si>
  <si>
    <t>`-globine do 3,5 m</t>
  </si>
  <si>
    <t>`-globine do 4,0 m</t>
  </si>
  <si>
    <t>`-globine do 4,5 m</t>
  </si>
  <si>
    <t>Dobava in vgradnja pokrova iz litega železa po EN124 D400 vključno z AB obročem, gumi tesnilom, premera 600mm-pod voznimi površinami. (npr. PAM REXEL CDRX60AF) fekalna!</t>
  </si>
  <si>
    <t>Dobava in vgradnja pokrova iz litega železa po EN 124 klasa najmanj B, preseka 600mm, vključno z AB obročem in gumi tesnilom-v zelenici</t>
  </si>
  <si>
    <r>
      <t xml:space="preserve">Izdelava priključka na obstoječi kanal v jašku iz poliestra </t>
    </r>
    <r>
      <rPr>
        <sz val="10"/>
        <rFont val="Arial"/>
        <family val="0"/>
      </rPr>
      <t>Ø</t>
    </r>
    <r>
      <rPr>
        <sz val="10"/>
        <rFont val="Arial CE"/>
        <family val="0"/>
      </rPr>
      <t>1000mm, velikost priključne cevi 200 mm</t>
    </r>
  </si>
  <si>
    <t>`-prečkanje Kožmanskega potoka pri revizijskem jašku FB1.4</t>
  </si>
  <si>
    <t>ocena</t>
  </si>
  <si>
    <t>Vzpostavitev AB prepustov v prvotno stanje, kvalitete betona C25/30</t>
  </si>
  <si>
    <r>
      <t xml:space="preserve">BC </t>
    </r>
    <r>
      <rPr>
        <sz val="10"/>
        <rFont val="Arial"/>
        <family val="0"/>
      </rPr>
      <t>Ø</t>
    </r>
    <r>
      <rPr>
        <sz val="10"/>
        <rFont val="Arial CE"/>
        <family val="0"/>
      </rPr>
      <t>500 mm</t>
    </r>
  </si>
  <si>
    <r>
      <t xml:space="preserve">BC </t>
    </r>
    <r>
      <rPr>
        <sz val="10"/>
        <rFont val="Arial"/>
        <family val="0"/>
      </rPr>
      <t>Ø4</t>
    </r>
    <r>
      <rPr>
        <sz val="10"/>
        <rFont val="Arial CE"/>
        <family val="0"/>
      </rPr>
      <t>00 mm</t>
    </r>
  </si>
  <si>
    <t>Vzpostavitev kamnitih podpornih zidov v prvotno stanje, debeline cca 30cm</t>
  </si>
  <si>
    <t>Obloga struge s kamnitim lomljencem premera cca 20 cm na 15 cm podložnega betona C12/15. Širina rež med kamni do 5 cm</t>
  </si>
  <si>
    <t>`-vrnitev oblog Kožmanskega potoka v prvotno stanje med revizijskima jaškoma FC5.1 ter FC5.4 ob regionalni cesti</t>
  </si>
  <si>
    <t>Izvedba dodatne zaščite plinovodnih, vodovodnih, NN, VN in TK cevi ob nadzoru upravljalca (dodatna zaščitna cev ter obbetoniranje)</t>
  </si>
  <si>
    <t>Zasip jarka z nevezanim materialom po SIST 13242:2003, vgrajevanje in zahteve materiala po TSC 06.200:2003; 0-63 mm (tampon), vključno z dobavo, komprimiranjem in finim planiranjem v plasti 20 cm (pod voznimi površinami)</t>
  </si>
  <si>
    <t xml:space="preserve"> - izdelava nosilne bituminizirane zmesi AC 22 base B50/70 A3 v debelini 7 cm</t>
  </si>
  <si>
    <t xml:space="preserve"> - izdelava obrabne in zaporne plasti bituminizirane zmesi AC 11 surf B50/70 A3 v debelini 3 cm</t>
  </si>
  <si>
    <t xml:space="preserve"> - izdelava nosilne bituminizirane zmesi AC 22 base B50/70 A3 v debelini 5 cm</t>
  </si>
  <si>
    <t>Ponovno asfaltiranje cestnih površin po TSC 06.300/06.410:2009 (regionalna cesta) v sestavi:</t>
  </si>
  <si>
    <t>Ponovno asfaltiranje cestnih površin po TSC 06.300/06.410:2009 (občinska cesta) v sestavi:</t>
  </si>
  <si>
    <t>VODOVODNI MATERIAL Z MONTAŽO IN TRANSPORTI</t>
  </si>
  <si>
    <t>BETONSKA IN ARMIRANOBETONSKA DELA</t>
  </si>
  <si>
    <t>SKUPAJ</t>
  </si>
  <si>
    <t>Zakoličba trase vodovoda z niveliranjem kanala</t>
  </si>
  <si>
    <t>V-Vilharjeva1</t>
  </si>
  <si>
    <t>V-Vilharjeva2</t>
  </si>
  <si>
    <t>Zasek oziroma rezanje obstoječega asfalta</t>
  </si>
  <si>
    <r>
      <t>m</t>
    </r>
    <r>
      <rPr>
        <vertAlign val="superscript"/>
        <sz val="11"/>
        <rFont val="Arial Narrow"/>
        <family val="2"/>
      </rPr>
      <t>2</t>
    </r>
  </si>
  <si>
    <r>
      <t>Strojni izkop jarkov za vodovod, širine do 1.5m, globine do 3.0m, naklon brežin 70</t>
    </r>
    <r>
      <rPr>
        <sz val="10"/>
        <rFont val="Arial"/>
        <family val="2"/>
      </rPr>
      <t>° z nakladanjem na prevozno sredstvo, odvozom na ustrezno deponijo, komplet s stroški ravnanja materiala v deponiji.</t>
    </r>
  </si>
  <si>
    <r>
      <t>m</t>
    </r>
    <r>
      <rPr>
        <vertAlign val="superscript"/>
        <sz val="11"/>
        <rFont val="Arial Narrow"/>
        <family val="2"/>
      </rPr>
      <t>3</t>
    </r>
  </si>
  <si>
    <t>Ročni izkop zemljine III ktg. z odvozom materiala na ustrezno deponijo, komplet s stroški ravnanaja materiala v deponiji.</t>
  </si>
  <si>
    <t>Planiranje dna rova  s točnostjo +/- 1 cm</t>
  </si>
  <si>
    <t>ZEMELJSKA DELA SKUPAJ</t>
  </si>
  <si>
    <t>A</t>
  </si>
  <si>
    <t>CEVI</t>
  </si>
  <si>
    <r>
      <t>Prenašanje  in spuščanje v jarek cevi dolžine do 6m iz nodularne litine DN 80 mm, z dobavo, montažo in obsutjem cevi s posteljico iz sipkega materiala velikosti zrna do 8 mm, po detajlu (0.24m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>/m); standardni (Tyton) spoj.</t>
    </r>
  </si>
  <si>
    <t>6.</t>
  </si>
  <si>
    <t>8.</t>
  </si>
  <si>
    <t xml:space="preserve">Prevozi materiala vključno z raznosom vzdolž trase vodovoda in ostali manipulativni stroški </t>
  </si>
  <si>
    <t>posamezna postavka zajema vsa dela in material, kot npr. dobavo, prenose, montažo, tesnilni in vijačni material</t>
  </si>
  <si>
    <t>FF DN 80/600</t>
  </si>
  <si>
    <t>9.</t>
  </si>
  <si>
    <t>10.</t>
  </si>
  <si>
    <t>11.</t>
  </si>
  <si>
    <t>MMK DN 100/45°</t>
  </si>
  <si>
    <t>MDK DN 100</t>
  </si>
  <si>
    <t>T DN 150/100</t>
  </si>
  <si>
    <t>34.</t>
  </si>
  <si>
    <t>35.</t>
  </si>
  <si>
    <t>36.</t>
  </si>
  <si>
    <t>37.</t>
  </si>
  <si>
    <t>41.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</si>
  <si>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</si>
  <si>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</si>
  <si>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</si>
  <si>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</si>
  <si>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</si>
  <si>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</si>
  <si>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</si>
  <si>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</si>
  <si>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</si>
  <si>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</si>
  <si>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</si>
  <si>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</si>
  <si>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C</t>
  </si>
  <si>
    <t>ARMATURE</t>
  </si>
  <si>
    <t>Nadzemni hidrant DN80/750</t>
  </si>
  <si>
    <t>Podzemni hidrant DN80</t>
  </si>
  <si>
    <t>VODOVODNI MATERIAL Z MONTAŽO IN TRANSPORTI SKUPAJ</t>
  </si>
  <si>
    <r>
      <t xml:space="preserve"> - strojni in deloma ročni izkop gradbene jame, z odsekovanjem stranic pod kotom 70</t>
    </r>
    <r>
      <rPr>
        <sz val="11"/>
        <rFont val="Calibri"/>
        <family val="2"/>
      </rPr>
      <t>°  in odlaganjem materiala na rob izkopa (50m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</rPr>
      <t>). PRI IZKOPAVANJU POTREBNO ZAŠČITITI PLINOVOD!</t>
    </r>
  </si>
  <si>
    <r>
      <t xml:space="preserve"> - dobava in vgradnja nearmiranega podložnega betona C12/15 (0,6m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>)</t>
    </r>
  </si>
  <si>
    <r>
      <t xml:space="preserve"> - dobava in vgradnja armiranega betona C 25/30 v talno ploščo dimenzij 180x180x20cm, stene debeline 20cm in stropno ploščo dimenzij 180x180x18cm (5,5m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>)</t>
    </r>
  </si>
  <si>
    <t xml:space="preserve"> - dobava in vgradnja minimalne armature S500 (palice + mreže skupaj 350kg)</t>
  </si>
  <si>
    <r>
      <t xml:space="preserve">   -  vertikalno opažanje sten in talne plošče (38m</t>
    </r>
    <r>
      <rPr>
        <vertAlign val="superscript"/>
        <sz val="11"/>
        <rFont val="Arial Narrow"/>
        <family val="2"/>
      </rPr>
      <t>2</t>
    </r>
    <r>
      <rPr>
        <sz val="11"/>
        <rFont val="Arial Narrow"/>
        <family val="2"/>
      </rPr>
      <t>)</t>
    </r>
  </si>
  <si>
    <r>
      <t xml:space="preserve">   -  horizontalno opažanje stropne plošče (2,2m</t>
    </r>
    <r>
      <rPr>
        <vertAlign val="superscript"/>
        <sz val="11"/>
        <rFont val="Arial Narrow"/>
        <family val="2"/>
      </rPr>
      <t>2</t>
    </r>
    <r>
      <rPr>
        <sz val="11"/>
        <rFont val="Arial Narrow"/>
        <family val="2"/>
      </rPr>
      <t>)</t>
    </r>
  </si>
  <si>
    <t xml:space="preserve">  - dobava in montaža LTŽ pokrova dimenzij 60x60 cm z okvirjem</t>
  </si>
  <si>
    <t xml:space="preserve"> - zasip gradbene jame z materialom od izkopa</t>
  </si>
  <si>
    <t>BETONSKA IN ARMIRANOBETONSKA DELA SKUPAJ SKUPAJ</t>
  </si>
  <si>
    <t>Izdelava betonskih sidrnih blokov iz betona C16/20, komplet z opažanjem, dobavo in vgrajevanjem betona, za sidranje cevovoda</t>
  </si>
  <si>
    <t>Izdelava betonskih sidrnih blokov dim. 40x20x20cm iz betona C16/20, komplet z opažanjem, dobavo in vgrajevanjem betona, za montažo nadzemnega hinranta</t>
  </si>
  <si>
    <t>Izdelava betonskih podstavkov dim. 40x40x10cm iz betona C16/20, komplet z opažanjem, dobavo in vgrajevanjem betona, za montažo cestnih kap</t>
  </si>
  <si>
    <t>Hladen premaz stikov med starim in novim asfaltom s polimerno emulzijo.</t>
  </si>
  <si>
    <t>Ponovno asfaltiranje cestnih površin po TSC 06.300/06.410:2009 v sestavi:</t>
  </si>
  <si>
    <t xml:space="preserve"> - izdelava obrabne in zaporne plasti bituminizirane zmesi AC 11 surf B50/70 A3 v debelini 3,5 cm</t>
  </si>
  <si>
    <t>Dobava in polaganje betonskih robnikov 8/25/100 cm na  betonsko posteljico iz C12/15, vključno s fugiranjem</t>
  </si>
  <si>
    <t>Projekt izvedenih del (4 izvodi)</t>
  </si>
  <si>
    <t>OSTALA  DELA SKUPAJ</t>
  </si>
  <si>
    <r>
      <t>Prenašanje  in spuščanje v jarek cevi dolžine do 6m iz nodularne litine DN 100 mm-K9, z dobavo, montažo in obsutjem cevi s posteljico iz sipkega materiala velikosti zrna do 8 mm, po detajlu (0.26m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>/m); standardni (Tyton) spoj.</t>
    </r>
  </si>
  <si>
    <t>Rušenje asfalta debeline do 9 cm</t>
  </si>
  <si>
    <t>Izdelava odprtin v obstoječe AB jaške  fi 220 do 285 mm</t>
  </si>
  <si>
    <t xml:space="preserve"> - v terenu III. ktg. </t>
  </si>
  <si>
    <t xml:space="preserve"> - v terenu V. ktg.</t>
  </si>
  <si>
    <t xml:space="preserve"> - v terenu IV. ktg. </t>
  </si>
  <si>
    <t>Zasip  jarka z nevezanim materialom in izvedbo po TSC 06.100:2003, 0-125 mm, vključno z dobavo, ter komprimiranjem v plasteh po 30 cm (pod voznimi površinami) - z dobavo materiala</t>
  </si>
  <si>
    <t>Odvoz viška materiala na deponijo do 10 km daleč</t>
  </si>
  <si>
    <t>Izvedba začasne prevezave v času gradnje</t>
  </si>
  <si>
    <t>Tlačni preizkus ter dezinfekcija vodovoda</t>
  </si>
  <si>
    <t>Obbetoniranje krivin, fazonov in lokov (0,3 m3/kos) - C25/30</t>
  </si>
  <si>
    <t>Obbetoniranje cestnih kap in hidrantovv (0,3 m3/kos) - C25/30</t>
  </si>
  <si>
    <t>Naprava in obdelava izpustne glave ,  vzidava žabjega pokrova , obdelavo odvodnega jark v kamnu in betonu,  2m2</t>
  </si>
  <si>
    <t>FAZONI  s prirobnico 16 bar</t>
  </si>
  <si>
    <t>FF DN 100/1000</t>
  </si>
  <si>
    <t>FF DN 80/800</t>
  </si>
  <si>
    <t>FF DN 80/300</t>
  </si>
  <si>
    <t>FFR DN 100/80/200</t>
  </si>
  <si>
    <r>
      <t>N DN 80/90</t>
    </r>
    <r>
      <rPr>
        <vertAlign val="superscript"/>
        <sz val="11"/>
        <color indexed="10"/>
        <rFont val="Arial Narrow"/>
        <family val="2"/>
      </rPr>
      <t>0</t>
    </r>
  </si>
  <si>
    <t>T DN 100/80</t>
  </si>
  <si>
    <t>E DN 100</t>
  </si>
  <si>
    <t>F DN 100, L=400mm</t>
  </si>
  <si>
    <t>ZSP D 90 (DN 80)</t>
  </si>
  <si>
    <t>MMA DN 100/80</t>
  </si>
  <si>
    <t>MMA DN 100/100</t>
  </si>
  <si>
    <r>
      <t>MMK DN 100/11,25</t>
    </r>
    <r>
      <rPr>
        <sz val="11"/>
        <color indexed="10"/>
        <rFont val="Calibri"/>
        <family val="2"/>
      </rPr>
      <t>°</t>
    </r>
  </si>
  <si>
    <t>MMK DN 100/22,5°</t>
  </si>
  <si>
    <t>Fazoni z mufo - obojko</t>
  </si>
  <si>
    <t>MMQ DN 100/90°</t>
  </si>
  <si>
    <t>U DN 100</t>
  </si>
  <si>
    <t>Žabji pokrov DN 80 s prirobnico</t>
  </si>
  <si>
    <t>Lovilec nesnage DN 100</t>
  </si>
  <si>
    <t>ZSP DN 90-16</t>
  </si>
  <si>
    <t>VMK DN 100/600</t>
  </si>
  <si>
    <t>ovalni klinasti zasun DN80  s teleskopsko vgradilno garnituro in cestno kapo</t>
  </si>
  <si>
    <t>ovalni klinasti zasun DN100 z ročnim kolesom</t>
  </si>
  <si>
    <t>ovalni klinasti zasun DN65 z  ročnim kočesom</t>
  </si>
  <si>
    <t>prestrujni ventil DN 100/16 bar (primer Bernard serija 730)</t>
  </si>
  <si>
    <t>avtomatski zračnik DN 65 z dvema kroglama</t>
  </si>
  <si>
    <t>TT DN 100/65</t>
  </si>
  <si>
    <t>Skupna rekapitulacija</t>
  </si>
  <si>
    <t>Vodovod Žapuže</t>
  </si>
  <si>
    <t>Kanalizacija Žapuže</t>
  </si>
  <si>
    <t>Skupaj</t>
  </si>
  <si>
    <t>Izdelava AB jaška svetlih dimenzij 200x150x190 cm. Postavka zajema:</t>
  </si>
  <si>
    <r>
      <t xml:space="preserve">PVC </t>
    </r>
    <r>
      <rPr>
        <sz val="10"/>
        <rFont val="Arial"/>
        <family val="0"/>
      </rPr>
      <t>Ø3</t>
    </r>
    <r>
      <rPr>
        <sz val="10"/>
        <rFont val="Arial CE"/>
        <family val="0"/>
      </rPr>
      <t>00 mm</t>
    </r>
  </si>
  <si>
    <t>Vzpostavitev AB cevnih prepustov in kanalizacije v prvotno stanje, vključno z dobavo in montažo cevi</t>
  </si>
  <si>
    <t>Varnostni načrt ureditve gradbišča</t>
  </si>
  <si>
    <t>Dobava in postavitev table za označitev gradbišča skladno Navodili za informiranje javnosti o kohezijskih in strukturnih skladih v programskem obdobju 2007-2013 -(2. spremembe in dopolnitve december 2009) - tabla je velikosti minimalno 220x250 cm.</t>
  </si>
  <si>
    <t>Izvedba podpornih zidov debeline do 15 cm, višine do 1,2m, s temeljem 60/40 cm, s potrebno armaturo ter opaženjem</t>
  </si>
</sst>
</file>

<file path=xl/styles.xml><?xml version="1.0" encoding="utf-8"?>
<styleSheet xmlns="http://schemas.openxmlformats.org/spreadsheetml/2006/main">
  <numFmts count="1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_S_I_T"/>
    <numFmt numFmtId="165" formatCode="#,##0\ &quot;SIT&quot;"/>
    <numFmt numFmtId="166" formatCode="#,##0.0\ _S_I_T"/>
    <numFmt numFmtId="167" formatCode="#,##0.00\ _S_I_T"/>
    <numFmt numFmtId="168" formatCode="0.0E+00"/>
    <numFmt numFmtId="169" formatCode="dd/mm/yyyy"/>
    <numFmt numFmtId="170" formatCode="0000"/>
    <numFmt numFmtId="171" formatCode="0E+00"/>
  </numFmts>
  <fonts count="41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2"/>
    </font>
    <font>
      <sz val="10"/>
      <color indexed="12"/>
      <name val="Arial CE"/>
      <family val="2"/>
    </font>
    <font>
      <b/>
      <sz val="14"/>
      <name val="Arial CE"/>
      <family val="2"/>
    </font>
    <font>
      <i/>
      <sz val="10"/>
      <name val="Arial CE"/>
      <family val="2"/>
    </font>
    <font>
      <sz val="12"/>
      <name val="Arial CE"/>
      <family val="2"/>
    </font>
    <font>
      <b/>
      <i/>
      <sz val="14"/>
      <name val="Arial CE"/>
      <family val="2"/>
    </font>
    <font>
      <vertAlign val="superscript"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CE"/>
      <family val="0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vertAlign val="superscript"/>
      <sz val="11"/>
      <name val="Arial Narrow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vertAlign val="superscript"/>
      <sz val="11"/>
      <color indexed="10"/>
      <name val="Arial Narrow"/>
      <family val="2"/>
    </font>
    <font>
      <b/>
      <sz val="11"/>
      <color indexed="10"/>
      <name val="Arial Narrow"/>
      <family val="2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5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21" fillId="0" borderId="6" applyNumberFormat="0" applyFill="0" applyAlignment="0" applyProtection="0"/>
    <xf numFmtId="0" fontId="22" fillId="23" borderId="7" applyNumberFormat="0" applyAlignment="0" applyProtection="0"/>
    <xf numFmtId="0" fontId="20" fillId="16" borderId="8" applyNumberFormat="0" applyAlignment="0" applyProtection="0"/>
    <xf numFmtId="0" fontId="16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8" applyNumberFormat="0" applyAlignment="0" applyProtection="0"/>
    <xf numFmtId="0" fontId="25" fillId="0" borderId="9" applyNumberFormat="0" applyFill="0" applyAlignment="0" applyProtection="0"/>
  </cellStyleXfs>
  <cellXfs count="99">
    <xf numFmtId="49" fontId="0" fillId="0" borderId="0" xfId="0" applyAlignment="1">
      <alignment/>
    </xf>
    <xf numFmtId="49" fontId="0" fillId="0" borderId="10" xfId="0" applyBorder="1" applyAlignment="1">
      <alignment/>
    </xf>
    <xf numFmtId="4" fontId="0" fillId="0" borderId="0" xfId="0" applyNumberFormat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11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right"/>
    </xf>
    <xf numFmtId="4" fontId="6" fillId="0" borderId="14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right"/>
    </xf>
    <xf numFmtId="4" fontId="6" fillId="0" borderId="16" xfId="0" applyNumberFormat="1" applyFont="1" applyBorder="1" applyAlignment="1">
      <alignment horizontal="right"/>
    </xf>
    <xf numFmtId="49" fontId="1" fillId="0" borderId="0" xfId="0" applyFont="1" applyAlignment="1">
      <alignment wrapText="1"/>
    </xf>
    <xf numFmtId="49" fontId="0" fillId="0" borderId="0" xfId="0" applyAlignment="1">
      <alignment wrapText="1"/>
    </xf>
    <xf numFmtId="49" fontId="6" fillId="0" borderId="17" xfId="0" applyFont="1" applyBorder="1" applyAlignment="1">
      <alignment wrapText="1"/>
    </xf>
    <xf numFmtId="49" fontId="6" fillId="0" borderId="10" xfId="0" applyFont="1" applyBorder="1" applyAlignment="1">
      <alignment wrapText="1"/>
    </xf>
    <xf numFmtId="49" fontId="6" fillId="0" borderId="0" xfId="0" applyFont="1" applyBorder="1" applyAlignment="1">
      <alignment wrapText="1"/>
    </xf>
    <xf numFmtId="49" fontId="6" fillId="0" borderId="18" xfId="0" applyFont="1" applyFill="1" applyBorder="1" applyAlignment="1">
      <alignment wrapText="1"/>
    </xf>
    <xf numFmtId="49" fontId="6" fillId="0" borderId="19" xfId="0" applyFont="1" applyBorder="1" applyAlignment="1">
      <alignment wrapText="1"/>
    </xf>
    <xf numFmtId="49" fontId="0" fillId="0" borderId="0" xfId="0" applyAlignment="1" quotePrefix="1">
      <alignment wrapText="1"/>
    </xf>
    <xf numFmtId="49" fontId="1" fillId="0" borderId="20" xfId="0" applyFont="1" applyBorder="1" applyAlignment="1">
      <alignment wrapText="1"/>
    </xf>
    <xf numFmtId="49" fontId="5" fillId="0" borderId="0" xfId="0" applyFont="1" applyAlignment="1">
      <alignment wrapText="1"/>
    </xf>
    <xf numFmtId="1" fontId="0" fillId="0" borderId="0" xfId="0" applyNumberFormat="1" applyAlignment="1">
      <alignment vertical="top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9" fontId="0" fillId="0" borderId="0" xfId="0" applyAlignment="1" quotePrefix="1">
      <alignment/>
    </xf>
    <xf numFmtId="4" fontId="2" fillId="0" borderId="0" xfId="0" applyNumberFormat="1" applyFont="1" applyAlignment="1">
      <alignment horizontal="right"/>
    </xf>
    <xf numFmtId="0" fontId="0" fillId="0" borderId="0" xfId="0" applyNumberFormat="1" applyAlignment="1">
      <alignment vertical="top" wrapText="1"/>
    </xf>
    <xf numFmtId="49" fontId="1" fillId="0" borderId="0" xfId="0" applyFont="1" applyBorder="1" applyAlignment="1">
      <alignment wrapText="1"/>
    </xf>
    <xf numFmtId="49" fontId="0" fillId="0" borderId="0" xfId="0" applyBorder="1" applyAlignment="1">
      <alignment/>
    </xf>
    <xf numFmtId="4" fontId="0" fillId="0" borderId="0" xfId="0" applyNumberForma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0" fillId="0" borderId="0" xfId="0" applyNumberFormat="1" applyFill="1" applyAlignment="1">
      <alignment horizontal="right"/>
    </xf>
    <xf numFmtId="1" fontId="0" fillId="0" borderId="0" xfId="0" applyNumberFormat="1" applyAlignment="1" applyProtection="1">
      <alignment horizontal="left" vertical="top"/>
      <protection locked="0"/>
    </xf>
    <xf numFmtId="1" fontId="0" fillId="0" borderId="0" xfId="0" applyNumberFormat="1" applyAlignment="1">
      <alignment/>
    </xf>
    <xf numFmtId="1" fontId="6" fillId="0" borderId="21" xfId="0" applyNumberFormat="1" applyFont="1" applyBorder="1" applyAlignment="1">
      <alignment vertical="top"/>
    </xf>
    <xf numFmtId="1" fontId="6" fillId="0" borderId="22" xfId="0" applyNumberFormat="1" applyFont="1" applyBorder="1" applyAlignment="1">
      <alignment vertical="top"/>
    </xf>
    <xf numFmtId="1" fontId="6" fillId="0" borderId="23" xfId="0" applyNumberFormat="1" applyFont="1" applyBorder="1" applyAlignment="1">
      <alignment vertical="top"/>
    </xf>
    <xf numFmtId="1" fontId="6" fillId="0" borderId="24" xfId="0" applyNumberFormat="1" applyFont="1" applyBorder="1" applyAlignment="1">
      <alignment vertical="top"/>
    </xf>
    <xf numFmtId="1" fontId="6" fillId="0" borderId="25" xfId="0" applyNumberFormat="1" applyFont="1" applyBorder="1" applyAlignment="1">
      <alignment vertical="top"/>
    </xf>
    <xf numFmtId="1" fontId="1" fillId="0" borderId="0" xfId="0" applyNumberFormat="1" applyFont="1" applyAlignment="1">
      <alignment vertical="top"/>
    </xf>
    <xf numFmtId="49" fontId="0" fillId="0" borderId="0" xfId="0" applyNumberFormat="1" applyAlignment="1">
      <alignment wrapText="1"/>
    </xf>
    <xf numFmtId="49" fontId="0" fillId="0" borderId="0" xfId="0" applyFill="1" applyAlignment="1">
      <alignment wrapText="1"/>
    </xf>
    <xf numFmtId="1" fontId="0" fillId="0" borderId="0" xfId="0" applyNumberFormat="1" applyFill="1" applyAlignment="1">
      <alignment vertical="top"/>
    </xf>
    <xf numFmtId="49" fontId="0" fillId="0" borderId="0" xfId="0" applyNumberFormat="1" applyAlignment="1" quotePrefix="1">
      <alignment wrapText="1"/>
    </xf>
    <xf numFmtId="4" fontId="0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Alignment="1">
      <alignment/>
    </xf>
    <xf numFmtId="49" fontId="30" fillId="0" borderId="0" xfId="0" applyNumberFormat="1" applyFont="1" applyAlignment="1">
      <alignment wrapText="1"/>
    </xf>
    <xf numFmtId="0" fontId="30" fillId="0" borderId="0" xfId="0" applyFont="1" applyAlignment="1">
      <alignment horizontal="right" vertical="top"/>
    </xf>
    <xf numFmtId="0" fontId="31" fillId="0" borderId="0" xfId="0" applyFont="1" applyAlignment="1">
      <alignment/>
    </xf>
    <xf numFmtId="4" fontId="31" fillId="0" borderId="0" xfId="0" applyNumberFormat="1" applyFont="1" applyAlignment="1">
      <alignment/>
    </xf>
    <xf numFmtId="0" fontId="31" fillId="0" borderId="0" xfId="0" applyFont="1" applyAlignment="1">
      <alignment horizontal="right" vertical="top"/>
    </xf>
    <xf numFmtId="49" fontId="31" fillId="0" borderId="0" xfId="0" applyNumberFormat="1" applyFont="1" applyBorder="1" applyAlignment="1">
      <alignment vertical="top" wrapText="1"/>
    </xf>
    <xf numFmtId="0" fontId="31" fillId="0" borderId="0" xfId="0" applyFont="1" applyBorder="1" applyAlignment="1">
      <alignment/>
    </xf>
    <xf numFmtId="4" fontId="31" fillId="0" borderId="0" xfId="0" applyNumberFormat="1" applyFont="1" applyBorder="1" applyAlignment="1">
      <alignment/>
    </xf>
    <xf numFmtId="4" fontId="32" fillId="0" borderId="0" xfId="0" applyNumberFormat="1" applyFont="1" applyBorder="1" applyAlignment="1">
      <alignment/>
    </xf>
    <xf numFmtId="0" fontId="31" fillId="0" borderId="18" xfId="0" applyFont="1" applyBorder="1" applyAlignment="1">
      <alignment/>
    </xf>
    <xf numFmtId="4" fontId="31" fillId="0" borderId="18" xfId="0" applyNumberFormat="1" applyFont="1" applyBorder="1" applyAlignment="1">
      <alignment/>
    </xf>
    <xf numFmtId="4" fontId="32" fillId="0" borderId="18" xfId="0" applyNumberFormat="1" applyFont="1" applyBorder="1" applyAlignment="1">
      <alignment/>
    </xf>
    <xf numFmtId="4" fontId="30" fillId="0" borderId="0" xfId="0" applyNumberFormat="1" applyFont="1" applyAlignment="1">
      <alignment/>
    </xf>
    <xf numFmtId="4" fontId="32" fillId="0" borderId="0" xfId="0" applyNumberFormat="1" applyFont="1" applyAlignment="1">
      <alignment/>
    </xf>
    <xf numFmtId="9" fontId="31" fillId="0" borderId="0" xfId="0" applyNumberFormat="1" applyFont="1" applyAlignment="1">
      <alignment/>
    </xf>
    <xf numFmtId="49" fontId="31" fillId="0" borderId="0" xfId="0" applyNumberFormat="1" applyFont="1" applyAlignment="1">
      <alignment wrapText="1"/>
    </xf>
    <xf numFmtId="49" fontId="32" fillId="0" borderId="0" xfId="0" applyNumberFormat="1" applyFont="1" applyAlignment="1">
      <alignment wrapText="1"/>
    </xf>
    <xf numFmtId="49" fontId="30" fillId="0" borderId="0" xfId="0" applyNumberFormat="1" applyFont="1" applyAlignment="1">
      <alignment horizontal="center" wrapText="1"/>
    </xf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 horizontal="center"/>
    </xf>
    <xf numFmtId="4" fontId="30" fillId="0" borderId="0" xfId="0" applyNumberFormat="1" applyFont="1" applyAlignment="1">
      <alignment horizontal="center"/>
    </xf>
    <xf numFmtId="4" fontId="30" fillId="0" borderId="0" xfId="0" applyNumberFormat="1" applyFont="1" applyBorder="1" applyAlignment="1">
      <alignment horizontal="center"/>
    </xf>
    <xf numFmtId="4" fontId="30" fillId="0" borderId="18" xfId="0" applyNumberFormat="1" applyFont="1" applyBorder="1" applyAlignment="1">
      <alignment horizontal="center"/>
    </xf>
    <xf numFmtId="49" fontId="30" fillId="0" borderId="0" xfId="0" applyNumberFormat="1" applyFont="1" applyAlignment="1">
      <alignment horizontal="left" wrapText="1"/>
    </xf>
    <xf numFmtId="0" fontId="30" fillId="0" borderId="0" xfId="0" applyFont="1" applyAlignment="1">
      <alignment wrapText="1"/>
    </xf>
    <xf numFmtId="0" fontId="30" fillId="0" borderId="0" xfId="0" applyFont="1" applyBorder="1" applyAlignment="1">
      <alignment wrapText="1"/>
    </xf>
    <xf numFmtId="0" fontId="30" fillId="0" borderId="18" xfId="0" applyFont="1" applyBorder="1" applyAlignment="1">
      <alignment wrapText="1"/>
    </xf>
    <xf numFmtId="49" fontId="31" fillId="0" borderId="0" xfId="0" applyNumberFormat="1" applyFont="1" applyAlignment="1">
      <alignment horizontal="left" vertical="justify" wrapText="1"/>
    </xf>
    <xf numFmtId="49" fontId="31" fillId="0" borderId="18" xfId="0" applyNumberFormat="1" applyFont="1" applyBorder="1" applyAlignment="1">
      <alignment horizontal="left" vertical="distributed" wrapText="1"/>
    </xf>
    <xf numFmtId="0" fontId="31" fillId="0" borderId="0" xfId="0" applyFont="1" applyAlignment="1">
      <alignment wrapText="1"/>
    </xf>
    <xf numFmtId="49" fontId="31" fillId="0" borderId="0" xfId="0" applyNumberFormat="1" applyFont="1" applyBorder="1" applyAlignment="1">
      <alignment horizontal="left" vertical="distributed" wrapText="1"/>
    </xf>
    <xf numFmtId="49" fontId="31" fillId="0" borderId="18" xfId="0" applyNumberFormat="1" applyFont="1" applyBorder="1" applyAlignment="1">
      <alignment horizontal="left" vertical="justify" wrapText="1"/>
    </xf>
    <xf numFmtId="49" fontId="32" fillId="0" borderId="0" xfId="0" applyNumberFormat="1" applyFont="1" applyAlignment="1">
      <alignment horizontal="left" vertical="justify" wrapText="1"/>
    </xf>
    <xf numFmtId="49" fontId="32" fillId="0" borderId="0" xfId="0" applyNumberFormat="1" applyFont="1" applyAlignment="1">
      <alignment wrapText="1"/>
    </xf>
    <xf numFmtId="49" fontId="32" fillId="0" borderId="18" xfId="0" applyNumberFormat="1" applyFont="1" applyBorder="1" applyAlignment="1">
      <alignment horizontal="left" vertical="justify" wrapText="1"/>
    </xf>
    <xf numFmtId="49" fontId="39" fillId="0" borderId="0" xfId="0" applyNumberFormat="1" applyFont="1" applyAlignment="1">
      <alignment wrapText="1"/>
    </xf>
    <xf numFmtId="49" fontId="6" fillId="0" borderId="10" xfId="0" applyFont="1" applyBorder="1" applyAlignment="1">
      <alignment horizontal="center"/>
    </xf>
    <xf numFmtId="49" fontId="6" fillId="0" borderId="26" xfId="0" applyFont="1" applyBorder="1" applyAlignment="1">
      <alignment horizontal="center"/>
    </xf>
    <xf numFmtId="49" fontId="6" fillId="0" borderId="27" xfId="0" applyFont="1" applyBorder="1" applyAlignment="1">
      <alignment horizontal="center"/>
    </xf>
    <xf numFmtId="1" fontId="0" fillId="0" borderId="19" xfId="0" applyNumberFormat="1" applyBorder="1" applyAlignment="1">
      <alignment horizontal="center" vertical="top"/>
    </xf>
    <xf numFmtId="49" fontId="6" fillId="0" borderId="28" xfId="0" applyFont="1" applyBorder="1" applyAlignment="1">
      <alignment horizontal="center"/>
    </xf>
    <xf numFmtId="49" fontId="6" fillId="0" borderId="29" xfId="0" applyFont="1" applyBorder="1" applyAlignment="1">
      <alignment horizontal="center"/>
    </xf>
    <xf numFmtId="49" fontId="4" fillId="0" borderId="0" xfId="0" applyFont="1" applyAlignment="1">
      <alignment horizontal="center" wrapText="1"/>
    </xf>
    <xf numFmtId="49" fontId="7" fillId="0" borderId="0" xfId="0" applyFont="1" applyAlignment="1">
      <alignment horizontal="center" wrapText="1"/>
    </xf>
    <xf numFmtId="49" fontId="0" fillId="0" borderId="0" xfId="0" applyAlignment="1">
      <alignment horizontal="center" vertical="top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9"/>
  <sheetViews>
    <sheetView tabSelected="1" workbookViewId="0" topLeftCell="A1">
      <selection activeCell="C13" sqref="C13"/>
    </sheetView>
  </sheetViews>
  <sheetFormatPr defaultColWidth="9.00390625" defaultRowHeight="12.75"/>
  <cols>
    <col min="5" max="5" width="18.875" style="26" customWidth="1"/>
  </cols>
  <sheetData>
    <row r="3" ht="12.75">
      <c r="B3" t="s">
        <v>220</v>
      </c>
    </row>
    <row r="6" spans="2:5" ht="12.75">
      <c r="B6" t="s">
        <v>221</v>
      </c>
      <c r="E6" s="26">
        <f>Vodovod!C8</f>
        <v>0</v>
      </c>
    </row>
    <row r="7" spans="2:5" ht="12.75">
      <c r="B7" t="s">
        <v>222</v>
      </c>
      <c r="E7" s="26">
        <f>kanalizacija!G10</f>
        <v>0</v>
      </c>
    </row>
    <row r="9" spans="2:5" ht="12.75">
      <c r="B9" t="s">
        <v>223</v>
      </c>
      <c r="E9" s="26">
        <f>E6+E7</f>
        <v>0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1"/>
  <sheetViews>
    <sheetView workbookViewId="0" topLeftCell="A121">
      <selection activeCell="E144" sqref="E144"/>
    </sheetView>
  </sheetViews>
  <sheetFormatPr defaultColWidth="9.00390625" defaultRowHeight="12.75"/>
  <cols>
    <col min="2" max="2" width="39.00390625" style="15" customWidth="1"/>
    <col min="3" max="3" width="14.00390625" style="0" customWidth="1"/>
  </cols>
  <sheetData>
    <row r="1" spans="1:6" ht="16.5" customHeight="1">
      <c r="A1" s="53"/>
      <c r="B1" s="71"/>
      <c r="C1" s="72"/>
      <c r="D1" s="72"/>
      <c r="E1" s="72"/>
      <c r="F1" s="53"/>
    </row>
    <row r="2" spans="1:6" ht="16.5" customHeight="1">
      <c r="A2" s="53"/>
      <c r="B2" s="72"/>
      <c r="C2" s="73"/>
      <c r="D2" s="73"/>
      <c r="E2" s="73"/>
      <c r="F2" s="53"/>
    </row>
    <row r="3" spans="1:6" ht="16.5" customHeight="1">
      <c r="A3" s="53"/>
      <c r="B3" s="78" t="s">
        <v>8</v>
      </c>
      <c r="C3" s="74">
        <f>F20</f>
        <v>0</v>
      </c>
      <c r="D3" s="74"/>
      <c r="E3" s="74"/>
      <c r="F3" s="53"/>
    </row>
    <row r="4" spans="1:6" ht="16.5" customHeight="1">
      <c r="A4" s="53"/>
      <c r="B4" s="78" t="s">
        <v>15</v>
      </c>
      <c r="C4" s="74">
        <f>F43</f>
        <v>0</v>
      </c>
      <c r="D4" s="74"/>
      <c r="E4" s="74"/>
      <c r="F4" s="53"/>
    </row>
    <row r="5" spans="1:6" ht="16.5" customHeight="1">
      <c r="A5" s="53"/>
      <c r="B5" s="54" t="s">
        <v>113</v>
      </c>
      <c r="C5" s="74">
        <f>F96</f>
        <v>0</v>
      </c>
      <c r="D5" s="74"/>
      <c r="E5" s="74"/>
      <c r="F5" s="53"/>
    </row>
    <row r="6" spans="1:6" ht="16.5" customHeight="1">
      <c r="A6" s="53"/>
      <c r="B6" s="79" t="s">
        <v>114</v>
      </c>
      <c r="C6" s="75">
        <f>F117</f>
        <v>0</v>
      </c>
      <c r="D6" s="75"/>
      <c r="E6" s="75"/>
      <c r="F6" s="53"/>
    </row>
    <row r="7" spans="1:6" ht="16.5" customHeight="1" thickBot="1">
      <c r="A7" s="53"/>
      <c r="B7" s="80" t="s">
        <v>7</v>
      </c>
      <c r="C7" s="76">
        <f>F141</f>
        <v>0</v>
      </c>
      <c r="D7" s="76"/>
      <c r="E7" s="76"/>
      <c r="F7" s="53"/>
    </row>
    <row r="8" spans="1:6" ht="16.5" customHeight="1" thickTop="1">
      <c r="A8" s="53"/>
      <c r="B8" s="78" t="s">
        <v>115</v>
      </c>
      <c r="C8" s="74">
        <f>+C3+C4+C5+C6+C7</f>
        <v>0</v>
      </c>
      <c r="D8" s="74"/>
      <c r="E8" s="74"/>
      <c r="F8" s="53"/>
    </row>
    <row r="9" spans="1:6" ht="16.5" customHeight="1">
      <c r="A9" s="55" t="s">
        <v>0</v>
      </c>
      <c r="B9" s="54" t="s">
        <v>8</v>
      </c>
      <c r="C9" s="56"/>
      <c r="D9" s="57"/>
      <c r="E9" s="57"/>
      <c r="F9" s="57"/>
    </row>
    <row r="10" spans="1:6" ht="16.5" customHeight="1">
      <c r="A10" s="58" t="s">
        <v>0</v>
      </c>
      <c r="B10" s="59" t="s">
        <v>116</v>
      </c>
      <c r="C10" s="60"/>
      <c r="D10" s="61"/>
      <c r="E10" s="62"/>
      <c r="F10" s="61"/>
    </row>
    <row r="11" spans="1:6" ht="16.5" customHeight="1">
      <c r="A11" s="58"/>
      <c r="B11" s="59"/>
      <c r="C11" s="60" t="s">
        <v>9</v>
      </c>
      <c r="D11" s="61">
        <v>360</v>
      </c>
      <c r="E11" s="62"/>
      <c r="F11" s="61">
        <f aca="true" t="shared" si="0" ref="F11:F19">+E11*$D11</f>
        <v>0</v>
      </c>
    </row>
    <row r="12" spans="1:6" ht="16.5" customHeight="1">
      <c r="A12" s="58" t="s">
        <v>2</v>
      </c>
      <c r="B12" s="59" t="s">
        <v>22</v>
      </c>
      <c r="C12" s="60"/>
      <c r="D12" s="61"/>
      <c r="E12" s="62"/>
      <c r="F12" s="61"/>
    </row>
    <row r="13" spans="1:6" ht="16.5" customHeight="1">
      <c r="A13" s="58"/>
      <c r="B13" s="59"/>
      <c r="C13" s="60" t="s">
        <v>14</v>
      </c>
      <c r="D13" s="61">
        <f>+D11/20</f>
        <v>18</v>
      </c>
      <c r="E13" s="62"/>
      <c r="F13" s="61">
        <f t="shared" si="0"/>
        <v>0</v>
      </c>
    </row>
    <row r="14" spans="1:6" ht="16.5" customHeight="1">
      <c r="A14" s="58"/>
      <c r="B14" s="59"/>
      <c r="C14" s="60"/>
      <c r="D14" s="61"/>
      <c r="E14" s="62"/>
      <c r="F14" s="61"/>
    </row>
    <row r="15" spans="1:6" ht="16.5" customHeight="1">
      <c r="A15" s="58" t="s">
        <v>4</v>
      </c>
      <c r="B15" s="59" t="s">
        <v>119</v>
      </c>
      <c r="C15" s="60" t="s">
        <v>9</v>
      </c>
      <c r="D15" s="61">
        <f>+D11*0.25</f>
        <v>90</v>
      </c>
      <c r="E15" s="62"/>
      <c r="F15" s="61">
        <f t="shared" si="0"/>
        <v>0</v>
      </c>
    </row>
    <row r="16" spans="1:6" ht="16.5" customHeight="1">
      <c r="A16" s="58"/>
      <c r="B16" s="59"/>
      <c r="C16" s="60"/>
      <c r="D16" s="61"/>
      <c r="E16" s="62"/>
      <c r="F16" s="61"/>
    </row>
    <row r="17" spans="1:6" ht="16.5" customHeight="1">
      <c r="A17" s="58" t="s">
        <v>6</v>
      </c>
      <c r="B17" s="81" t="s">
        <v>182</v>
      </c>
      <c r="C17" s="60" t="s">
        <v>14</v>
      </c>
      <c r="D17" s="61">
        <v>2</v>
      </c>
      <c r="E17" s="62"/>
      <c r="F17" s="61">
        <f t="shared" si="0"/>
        <v>0</v>
      </c>
    </row>
    <row r="18" spans="1:6" ht="16.5" customHeight="1">
      <c r="A18" s="58"/>
      <c r="B18" s="59"/>
      <c r="C18" s="60"/>
      <c r="D18" s="61"/>
      <c r="E18" s="62"/>
      <c r="F18" s="61"/>
    </row>
    <row r="19" spans="1:6" ht="16.5" customHeight="1" thickBot="1">
      <c r="A19" s="58" t="s">
        <v>21</v>
      </c>
      <c r="B19" s="82" t="s">
        <v>181</v>
      </c>
      <c r="C19" s="63" t="s">
        <v>120</v>
      </c>
      <c r="D19" s="64">
        <f>+D11*1.5</f>
        <v>540</v>
      </c>
      <c r="E19" s="65"/>
      <c r="F19" s="64">
        <f t="shared" si="0"/>
        <v>0</v>
      </c>
    </row>
    <row r="20" spans="1:6" ht="16.5" customHeight="1" thickTop="1">
      <c r="A20" s="58"/>
      <c r="B20" s="54"/>
      <c r="C20" s="56"/>
      <c r="D20" s="57"/>
      <c r="E20" s="57"/>
      <c r="F20" s="66">
        <f>SUM(F10:F19)</f>
        <v>0</v>
      </c>
    </row>
    <row r="21" spans="1:6" ht="16.5" customHeight="1">
      <c r="A21" s="56"/>
      <c r="B21" s="83"/>
      <c r="C21" s="56"/>
      <c r="D21" s="56"/>
      <c r="E21" s="56"/>
      <c r="F21" s="57"/>
    </row>
    <row r="22" spans="1:6" ht="16.5" customHeight="1">
      <c r="A22" s="55" t="s">
        <v>2</v>
      </c>
      <c r="B22" s="54" t="s">
        <v>15</v>
      </c>
      <c r="C22" s="56"/>
      <c r="D22" s="56"/>
      <c r="E22" s="56"/>
      <c r="F22" s="57"/>
    </row>
    <row r="23" spans="1:6" ht="16.5" customHeight="1">
      <c r="A23" s="58" t="s">
        <v>0</v>
      </c>
      <c r="B23" s="84" t="s">
        <v>121</v>
      </c>
      <c r="C23" s="56"/>
      <c r="D23" s="57"/>
      <c r="E23" s="67"/>
      <c r="F23" s="57">
        <f>D23*E23</f>
        <v>0</v>
      </c>
    </row>
    <row r="24" spans="1:6" ht="16.5" customHeight="1">
      <c r="A24" s="58"/>
      <c r="B24" s="84" t="s">
        <v>183</v>
      </c>
      <c r="C24" s="56"/>
      <c r="D24" s="57"/>
      <c r="E24" s="67"/>
      <c r="F24" s="57"/>
    </row>
    <row r="25" spans="1:6" ht="16.5" customHeight="1">
      <c r="A25" s="58"/>
      <c r="B25" s="84"/>
      <c r="C25" s="56" t="s">
        <v>122</v>
      </c>
      <c r="D25" s="57">
        <f>D11*0.4*1.5</f>
        <v>216</v>
      </c>
      <c r="E25" s="67"/>
      <c r="F25" s="57">
        <f>D25*E25</f>
        <v>0</v>
      </c>
    </row>
    <row r="26" spans="1:6" ht="16.5" customHeight="1">
      <c r="A26" s="58"/>
      <c r="B26" s="84" t="s">
        <v>185</v>
      </c>
      <c r="C26" s="56"/>
      <c r="D26" s="57"/>
      <c r="E26" s="67"/>
      <c r="F26" s="57">
        <f>D26*E26</f>
        <v>0</v>
      </c>
    </row>
    <row r="27" spans="1:6" ht="16.5" customHeight="1">
      <c r="A27" s="58"/>
      <c r="B27" s="84"/>
      <c r="C27" s="56" t="s">
        <v>122</v>
      </c>
      <c r="D27" s="57">
        <f>+D11*0.4*1.5</f>
        <v>216</v>
      </c>
      <c r="E27" s="67"/>
      <c r="F27" s="57">
        <f>D27*E27</f>
        <v>0</v>
      </c>
    </row>
    <row r="28" spans="1:6" ht="16.5" customHeight="1">
      <c r="A28" s="58"/>
      <c r="B28" s="84" t="s">
        <v>184</v>
      </c>
      <c r="C28" s="56"/>
      <c r="D28" s="57"/>
      <c r="E28" s="67"/>
      <c r="F28" s="57">
        <f>D28*E28</f>
        <v>0</v>
      </c>
    </row>
    <row r="29" spans="1:6" ht="16.5" customHeight="1">
      <c r="A29" s="58"/>
      <c r="B29" s="84"/>
      <c r="C29" s="56" t="s">
        <v>122</v>
      </c>
      <c r="D29" s="57">
        <f>+D11*1.5*0.2</f>
        <v>108</v>
      </c>
      <c r="E29" s="67"/>
      <c r="F29" s="57">
        <f>D29*E29</f>
        <v>0</v>
      </c>
    </row>
    <row r="30" spans="1:6" ht="16.5" customHeight="1">
      <c r="A30" s="58"/>
      <c r="B30" s="84"/>
      <c r="C30" s="56"/>
      <c r="D30" s="57"/>
      <c r="E30" s="67"/>
      <c r="F30" s="57"/>
    </row>
    <row r="31" spans="1:6" ht="16.5" customHeight="1">
      <c r="A31" s="58" t="s">
        <v>2</v>
      </c>
      <c r="B31" s="81" t="s">
        <v>123</v>
      </c>
      <c r="C31" s="56" t="s">
        <v>122</v>
      </c>
      <c r="D31" s="57">
        <f>D23*0.02</f>
        <v>0</v>
      </c>
      <c r="E31" s="67"/>
      <c r="F31" s="57">
        <f>D31*E31</f>
        <v>0</v>
      </c>
    </row>
    <row r="32" spans="1:6" ht="16.5" customHeight="1">
      <c r="A32" s="58"/>
      <c r="B32" s="84"/>
      <c r="C32" s="56"/>
      <c r="D32" s="57"/>
      <c r="E32" s="67"/>
      <c r="F32" s="57"/>
    </row>
    <row r="33" spans="1:6" ht="16.5" customHeight="1">
      <c r="A33" s="58" t="s">
        <v>4</v>
      </c>
      <c r="B33" s="81" t="s">
        <v>124</v>
      </c>
      <c r="C33" s="56"/>
      <c r="D33" s="57"/>
      <c r="E33" s="67"/>
      <c r="F33" s="57"/>
    </row>
    <row r="34" spans="1:6" ht="16.5" customHeight="1">
      <c r="A34" s="58"/>
      <c r="B34" s="84">
        <f>B27</f>
        <v>0</v>
      </c>
      <c r="C34" s="56" t="s">
        <v>120</v>
      </c>
      <c r="D34" s="57">
        <f>+D11*1</f>
        <v>360</v>
      </c>
      <c r="E34" s="67"/>
      <c r="F34" s="57">
        <f>D34*E34</f>
        <v>0</v>
      </c>
    </row>
    <row r="35" spans="1:6" ht="16.5" customHeight="1">
      <c r="A35" s="58"/>
      <c r="B35" s="84"/>
      <c r="C35" s="56"/>
      <c r="D35" s="57"/>
      <c r="E35" s="67"/>
      <c r="F35" s="57"/>
    </row>
    <row r="36" spans="1:6" ht="16.5" customHeight="1">
      <c r="A36" s="58"/>
      <c r="B36" s="84"/>
      <c r="C36" s="56"/>
      <c r="D36" s="57"/>
      <c r="E36" s="67"/>
      <c r="F36" s="57"/>
    </row>
    <row r="37" spans="1:6" ht="82.5" customHeight="1">
      <c r="A37" s="58" t="s">
        <v>6</v>
      </c>
      <c r="B37" s="81" t="s">
        <v>186</v>
      </c>
      <c r="C37" s="56"/>
      <c r="D37" s="57"/>
      <c r="E37" s="67"/>
      <c r="F37" s="57"/>
    </row>
    <row r="38" spans="1:6" ht="16.5" customHeight="1">
      <c r="A38" s="58"/>
      <c r="B38" s="84">
        <f>B34</f>
        <v>0</v>
      </c>
      <c r="C38" s="56" t="s">
        <v>122</v>
      </c>
      <c r="D38" s="57">
        <f>+(D25+D27+D29)*1.2</f>
        <v>648</v>
      </c>
      <c r="E38" s="67"/>
      <c r="F38" s="57">
        <f>D38*E38</f>
        <v>0</v>
      </c>
    </row>
    <row r="39" spans="1:6" ht="16.5" customHeight="1">
      <c r="A39" s="58"/>
      <c r="B39" s="84"/>
      <c r="C39" s="56"/>
      <c r="D39" s="57"/>
      <c r="E39" s="67"/>
      <c r="F39" s="57"/>
    </row>
    <row r="40" spans="1:6" ht="33.75" customHeight="1">
      <c r="A40" s="58"/>
      <c r="B40" s="84" t="s">
        <v>187</v>
      </c>
      <c r="C40" s="56"/>
      <c r="D40" s="57"/>
      <c r="E40" s="67"/>
      <c r="F40" s="57"/>
    </row>
    <row r="41" spans="1:6" ht="33.75" customHeight="1">
      <c r="A41" s="58"/>
      <c r="B41" s="84"/>
      <c r="C41" s="56" t="s">
        <v>122</v>
      </c>
      <c r="D41" s="57">
        <f>+D25+D27+D29</f>
        <v>540</v>
      </c>
      <c r="E41" s="67"/>
      <c r="F41" s="57">
        <f>D41*E41</f>
        <v>0</v>
      </c>
    </row>
    <row r="42" spans="1:6" ht="16.5" customHeight="1">
      <c r="A42" s="58"/>
      <c r="B42" s="84"/>
      <c r="C42" s="56"/>
      <c r="D42" s="57"/>
      <c r="E42" s="67"/>
      <c r="F42" s="57"/>
    </row>
    <row r="43" spans="1:6" ht="16.5" customHeight="1">
      <c r="A43" s="58"/>
      <c r="B43" s="54" t="s">
        <v>125</v>
      </c>
      <c r="C43" s="56"/>
      <c r="D43" s="57"/>
      <c r="E43" s="67"/>
      <c r="F43" s="66">
        <f>SUM(F23:F38)</f>
        <v>0</v>
      </c>
    </row>
    <row r="44" spans="1:6" ht="16.5" customHeight="1">
      <c r="A44" s="58"/>
      <c r="B44" s="54"/>
      <c r="C44" s="56"/>
      <c r="D44" s="57"/>
      <c r="E44" s="67"/>
      <c r="F44" s="57"/>
    </row>
    <row r="45" spans="1:6" ht="16.5" customHeight="1">
      <c r="A45" s="55" t="s">
        <v>4</v>
      </c>
      <c r="B45" s="54" t="s">
        <v>113</v>
      </c>
      <c r="C45" s="56"/>
      <c r="D45" s="57"/>
      <c r="E45" s="67"/>
      <c r="F45" s="57"/>
    </row>
    <row r="46" spans="1:6" ht="16.5" customHeight="1">
      <c r="A46" s="55"/>
      <c r="B46" s="54"/>
      <c r="C46" s="56"/>
      <c r="D46" s="57"/>
      <c r="E46" s="67"/>
      <c r="F46" s="57"/>
    </row>
    <row r="47" spans="1:6" ht="16.5" customHeight="1">
      <c r="A47" s="55" t="s">
        <v>126</v>
      </c>
      <c r="B47" s="54" t="s">
        <v>127</v>
      </c>
      <c r="C47" s="56"/>
      <c r="D47" s="57"/>
      <c r="E47" s="67"/>
      <c r="F47" s="57"/>
    </row>
    <row r="48" spans="1:6" ht="16.5" customHeight="1">
      <c r="A48" s="55"/>
      <c r="B48" s="54"/>
      <c r="C48" s="56"/>
      <c r="D48" s="57"/>
      <c r="E48" s="67"/>
      <c r="F48" s="57"/>
    </row>
    <row r="49" spans="1:6" ht="70.5" customHeight="1">
      <c r="A49" s="58" t="s">
        <v>0</v>
      </c>
      <c r="B49" s="81" t="s">
        <v>128</v>
      </c>
      <c r="C49" s="56"/>
      <c r="D49" s="57"/>
      <c r="E49" s="67"/>
      <c r="F49" s="57"/>
    </row>
    <row r="50" spans="1:6" ht="16.5" customHeight="1">
      <c r="A50" s="55"/>
      <c r="B50" s="81" t="s">
        <v>117</v>
      </c>
      <c r="C50" s="56" t="s">
        <v>9</v>
      </c>
      <c r="D50" s="57">
        <v>5</v>
      </c>
      <c r="E50" s="67"/>
      <c r="F50" s="57">
        <f aca="true" t="shared" si="1" ref="F50:F66">E50*D50</f>
        <v>0</v>
      </c>
    </row>
    <row r="51" spans="1:6" ht="88.5" customHeight="1">
      <c r="A51" s="58" t="s">
        <v>2</v>
      </c>
      <c r="B51" s="81" t="s">
        <v>180</v>
      </c>
      <c r="C51" s="56"/>
      <c r="D51" s="57"/>
      <c r="E51" s="67"/>
      <c r="F51" s="57"/>
    </row>
    <row r="52" spans="1:6" ht="16.5" customHeight="1">
      <c r="A52" s="55"/>
      <c r="B52" s="81" t="s">
        <v>118</v>
      </c>
      <c r="C52" s="56" t="s">
        <v>9</v>
      </c>
      <c r="D52" s="57">
        <v>360</v>
      </c>
      <c r="E52" s="67"/>
      <c r="F52" s="57">
        <f t="shared" si="1"/>
        <v>0</v>
      </c>
    </row>
    <row r="53" spans="1:6" ht="20.25" customHeight="1">
      <c r="A53" s="58">
        <v>3</v>
      </c>
      <c r="B53" s="81" t="s">
        <v>188</v>
      </c>
      <c r="C53" s="56"/>
      <c r="D53" s="57"/>
      <c r="E53" s="67"/>
      <c r="F53" s="57"/>
    </row>
    <row r="54" spans="1:6" ht="18" customHeight="1">
      <c r="A54" s="55"/>
      <c r="B54" s="81"/>
      <c r="C54" s="56" t="s">
        <v>9</v>
      </c>
      <c r="D54" s="57">
        <v>20</v>
      </c>
      <c r="E54" s="67"/>
      <c r="F54" s="57">
        <f t="shared" si="1"/>
        <v>0</v>
      </c>
    </row>
    <row r="55" spans="1:6" ht="21" customHeight="1">
      <c r="A55" s="55"/>
      <c r="B55" s="81"/>
      <c r="C55" s="56"/>
      <c r="D55" s="57"/>
      <c r="E55" s="67"/>
      <c r="F55" s="57"/>
    </row>
    <row r="56" spans="1:6" ht="35.25" customHeight="1">
      <c r="A56" s="58">
        <v>4</v>
      </c>
      <c r="B56" s="81" t="s">
        <v>131</v>
      </c>
      <c r="C56" s="68">
        <v>0.03</v>
      </c>
      <c r="D56" s="57"/>
      <c r="E56" s="67"/>
      <c r="F56" s="57">
        <f>+E56*C56</f>
        <v>0</v>
      </c>
    </row>
    <row r="57" spans="1:6" ht="16.5" customHeight="1">
      <c r="A57" s="55"/>
      <c r="B57" s="81"/>
      <c r="C57" s="56"/>
      <c r="D57" s="57"/>
      <c r="E57" s="67"/>
      <c r="F57" s="57"/>
    </row>
    <row r="58" spans="1:6" ht="16.5" customHeight="1">
      <c r="A58" s="55"/>
      <c r="B58" s="89" t="s">
        <v>193</v>
      </c>
      <c r="C58" s="56"/>
      <c r="D58" s="57"/>
      <c r="E58" s="67"/>
      <c r="F58" s="57"/>
    </row>
    <row r="59" spans="1:6" ht="30" customHeight="1">
      <c r="A59" s="55"/>
      <c r="B59" s="81" t="s">
        <v>132</v>
      </c>
      <c r="C59" s="56"/>
      <c r="D59" s="57"/>
      <c r="E59" s="67"/>
      <c r="F59" s="57"/>
    </row>
    <row r="60" spans="1:6" ht="16.5" customHeight="1">
      <c r="A60" s="58" t="s">
        <v>2</v>
      </c>
      <c r="B60" s="86" t="s">
        <v>200</v>
      </c>
      <c r="C60" s="56" t="s">
        <v>14</v>
      </c>
      <c r="D60" s="57">
        <v>2</v>
      </c>
      <c r="E60" s="67"/>
      <c r="F60" s="57">
        <f t="shared" si="1"/>
        <v>0</v>
      </c>
    </row>
    <row r="61" spans="1:6" ht="16.5" customHeight="1">
      <c r="A61" s="58" t="s">
        <v>4</v>
      </c>
      <c r="B61" s="86" t="s">
        <v>139</v>
      </c>
      <c r="C61" s="56" t="s">
        <v>14</v>
      </c>
      <c r="D61" s="57">
        <v>1</v>
      </c>
      <c r="E61" s="67"/>
      <c r="F61" s="57">
        <f t="shared" si="1"/>
        <v>0</v>
      </c>
    </row>
    <row r="62" spans="1:6" ht="16.5" customHeight="1">
      <c r="A62" s="58"/>
      <c r="B62" s="86" t="s">
        <v>199</v>
      </c>
      <c r="C62" s="56" t="s">
        <v>14</v>
      </c>
      <c r="D62" s="57">
        <v>1</v>
      </c>
      <c r="E62" s="67"/>
      <c r="F62" s="57">
        <f>E62*D62</f>
        <v>0</v>
      </c>
    </row>
    <row r="63" spans="1:6" ht="16.5" customHeight="1">
      <c r="A63" s="58"/>
      <c r="B63" s="86" t="s">
        <v>219</v>
      </c>
      <c r="C63" s="56" t="s">
        <v>14</v>
      </c>
      <c r="D63" s="57">
        <v>4</v>
      </c>
      <c r="E63" s="67"/>
      <c r="F63" s="57">
        <f>E63*D63</f>
        <v>0</v>
      </c>
    </row>
    <row r="64" spans="1:6" ht="16.5" customHeight="1">
      <c r="A64" s="58" t="s">
        <v>6</v>
      </c>
      <c r="B64" s="86" t="s">
        <v>201</v>
      </c>
      <c r="C64" s="56" t="s">
        <v>14</v>
      </c>
      <c r="D64" s="57">
        <v>2</v>
      </c>
      <c r="E64" s="67"/>
      <c r="F64" s="57">
        <f t="shared" si="1"/>
        <v>0</v>
      </c>
    </row>
    <row r="65" spans="1:6" ht="16.5" customHeight="1">
      <c r="A65" s="58" t="s">
        <v>21</v>
      </c>
      <c r="B65" s="86" t="s">
        <v>202</v>
      </c>
      <c r="C65" s="56" t="s">
        <v>14</v>
      </c>
      <c r="D65" s="57">
        <v>2</v>
      </c>
      <c r="E65" s="67"/>
      <c r="F65" s="57">
        <f t="shared" si="1"/>
        <v>0</v>
      </c>
    </row>
    <row r="66" spans="1:6" ht="16.5" customHeight="1">
      <c r="A66" s="58" t="s">
        <v>130</v>
      </c>
      <c r="B66" s="86" t="s">
        <v>198</v>
      </c>
      <c r="C66" s="56" t="s">
        <v>14</v>
      </c>
      <c r="D66" s="57">
        <v>4</v>
      </c>
      <c r="E66" s="67"/>
      <c r="F66" s="57">
        <f t="shared" si="1"/>
        <v>0</v>
      </c>
    </row>
    <row r="67" spans="1:6" ht="16.5" customHeight="1">
      <c r="A67" s="58" t="s">
        <v>140</v>
      </c>
      <c r="B67" s="86" t="s">
        <v>194</v>
      </c>
      <c r="C67" s="56" t="s">
        <v>14</v>
      </c>
      <c r="D67" s="57">
        <v>4</v>
      </c>
      <c r="E67" s="67"/>
      <c r="F67" s="57">
        <f>E67*D67</f>
        <v>0</v>
      </c>
    </row>
    <row r="68" spans="1:6" ht="16.5" customHeight="1">
      <c r="A68" s="58" t="s">
        <v>141</v>
      </c>
      <c r="B68" s="86" t="s">
        <v>195</v>
      </c>
      <c r="C68" s="56" t="s">
        <v>14</v>
      </c>
      <c r="D68" s="57">
        <v>2</v>
      </c>
      <c r="E68" s="67"/>
      <c r="F68" s="57">
        <f>E68*D68</f>
        <v>0</v>
      </c>
    </row>
    <row r="69" spans="1:6" ht="16.5" customHeight="1">
      <c r="A69" s="58" t="s">
        <v>142</v>
      </c>
      <c r="B69" s="86" t="s">
        <v>133</v>
      </c>
      <c r="C69" s="56" t="s">
        <v>14</v>
      </c>
      <c r="D69" s="57">
        <v>4</v>
      </c>
      <c r="E69" s="67"/>
      <c r="F69" s="57">
        <f>E69*D69</f>
        <v>0</v>
      </c>
    </row>
    <row r="70" spans="1:6" ht="16.5" customHeight="1">
      <c r="A70" s="58" t="s">
        <v>143</v>
      </c>
      <c r="B70" s="86" t="s">
        <v>196</v>
      </c>
      <c r="C70" s="56" t="s">
        <v>14</v>
      </c>
      <c r="D70" s="57">
        <v>4</v>
      </c>
      <c r="E70" s="67"/>
      <c r="F70" s="57">
        <f>E70*D70</f>
        <v>0</v>
      </c>
    </row>
    <row r="71" spans="1:6" ht="16.5" customHeight="1">
      <c r="A71" s="58" t="s">
        <v>144</v>
      </c>
      <c r="B71" s="86" t="s">
        <v>197</v>
      </c>
      <c r="C71" s="56" t="s">
        <v>14</v>
      </c>
      <c r="D71" s="57">
        <v>1</v>
      </c>
      <c r="E71" s="67"/>
      <c r="F71" s="57">
        <f>E71*D71</f>
        <v>0</v>
      </c>
    </row>
    <row r="72" spans="1:6" ht="16.5" customHeight="1">
      <c r="A72" s="58"/>
      <c r="B72" s="81" t="s">
        <v>207</v>
      </c>
      <c r="C72" s="56"/>
      <c r="D72" s="57"/>
      <c r="E72" s="67"/>
      <c r="F72" s="57"/>
    </row>
    <row r="73" spans="1:6" ht="16.5" customHeight="1">
      <c r="A73" s="58" t="s">
        <v>145</v>
      </c>
      <c r="B73" s="86" t="s">
        <v>203</v>
      </c>
      <c r="C73" s="56" t="s">
        <v>14</v>
      </c>
      <c r="D73" s="57">
        <v>8</v>
      </c>
      <c r="E73" s="67"/>
      <c r="F73" s="57">
        <f aca="true" t="shared" si="2" ref="F73:F95">E73*D73</f>
        <v>0</v>
      </c>
    </row>
    <row r="74" spans="1:6" ht="16.5" customHeight="1">
      <c r="A74" s="58" t="s">
        <v>146</v>
      </c>
      <c r="B74" s="86" t="s">
        <v>204</v>
      </c>
      <c r="C74" s="56" t="s">
        <v>14</v>
      </c>
      <c r="D74" s="57">
        <v>1</v>
      </c>
      <c r="E74" s="67"/>
      <c r="F74" s="57">
        <f t="shared" si="2"/>
        <v>0</v>
      </c>
    </row>
    <row r="75" spans="1:6" ht="16.5" customHeight="1">
      <c r="A75" s="58" t="s">
        <v>147</v>
      </c>
      <c r="B75" s="86" t="s">
        <v>205</v>
      </c>
      <c r="C75" s="56" t="s">
        <v>14</v>
      </c>
      <c r="D75" s="57">
        <v>3</v>
      </c>
      <c r="E75" s="67"/>
      <c r="F75" s="57">
        <f t="shared" si="2"/>
        <v>0</v>
      </c>
    </row>
    <row r="76" spans="1:6" ht="16.5" customHeight="1">
      <c r="A76" s="58" t="s">
        <v>148</v>
      </c>
      <c r="B76" s="86" t="s">
        <v>206</v>
      </c>
      <c r="C76" s="56" t="s">
        <v>14</v>
      </c>
      <c r="D76" s="57">
        <v>5</v>
      </c>
      <c r="E76" s="67"/>
      <c r="F76" s="57">
        <f t="shared" si="2"/>
        <v>0</v>
      </c>
    </row>
    <row r="77" spans="1:6" ht="16.5" customHeight="1">
      <c r="A77" s="58" t="s">
        <v>149</v>
      </c>
      <c r="B77" s="86" t="s">
        <v>208</v>
      </c>
      <c r="C77" s="56" t="s">
        <v>14</v>
      </c>
      <c r="D77" s="57">
        <v>1</v>
      </c>
      <c r="E77" s="67"/>
      <c r="F77" s="57">
        <f t="shared" si="2"/>
        <v>0</v>
      </c>
    </row>
    <row r="78" spans="1:6" ht="16.5" customHeight="1">
      <c r="A78" s="58" t="s">
        <v>150</v>
      </c>
      <c r="B78" s="86" t="s">
        <v>137</v>
      </c>
      <c r="C78" s="56" t="s">
        <v>14</v>
      </c>
      <c r="D78" s="57">
        <v>5</v>
      </c>
      <c r="E78" s="67"/>
      <c r="F78" s="57">
        <f t="shared" si="2"/>
        <v>0</v>
      </c>
    </row>
    <row r="79" spans="1:6" ht="16.5" customHeight="1">
      <c r="A79" s="58"/>
      <c r="B79" s="81"/>
      <c r="C79" s="56"/>
      <c r="D79" s="57"/>
      <c r="E79" s="67"/>
      <c r="F79" s="57"/>
    </row>
    <row r="80" spans="1:6" ht="16.5" customHeight="1">
      <c r="A80" s="58" t="s">
        <v>151</v>
      </c>
      <c r="B80" s="86" t="s">
        <v>209</v>
      </c>
      <c r="C80" s="56" t="s">
        <v>14</v>
      </c>
      <c r="D80" s="57">
        <v>1</v>
      </c>
      <c r="E80" s="67"/>
      <c r="F80" s="57">
        <f t="shared" si="2"/>
        <v>0</v>
      </c>
    </row>
    <row r="81" spans="1:6" ht="16.5" customHeight="1">
      <c r="A81" s="58" t="s">
        <v>152</v>
      </c>
      <c r="B81" s="86" t="s">
        <v>210</v>
      </c>
      <c r="C81" s="56" t="s">
        <v>14</v>
      </c>
      <c r="D81" s="57">
        <v>2</v>
      </c>
      <c r="E81" s="67"/>
      <c r="F81" s="57">
        <f t="shared" si="2"/>
        <v>0</v>
      </c>
    </row>
    <row r="82" spans="1:6" ht="16.5" customHeight="1">
      <c r="A82" s="58" t="s">
        <v>153</v>
      </c>
      <c r="B82" s="86" t="s">
        <v>211</v>
      </c>
      <c r="C82" s="56" t="s">
        <v>14</v>
      </c>
      <c r="D82" s="57">
        <v>1</v>
      </c>
      <c r="E82" s="67"/>
      <c r="F82" s="57">
        <f t="shared" si="2"/>
        <v>0</v>
      </c>
    </row>
    <row r="83" spans="1:6" ht="16.5" customHeight="1">
      <c r="A83" s="58" t="s">
        <v>154</v>
      </c>
      <c r="B83" s="86" t="s">
        <v>212</v>
      </c>
      <c r="C83" s="56" t="s">
        <v>14</v>
      </c>
      <c r="D83" s="57">
        <v>4</v>
      </c>
      <c r="E83" s="67"/>
      <c r="F83" s="57">
        <f t="shared" si="2"/>
        <v>0</v>
      </c>
    </row>
    <row r="84" spans="1:6" ht="16.5" customHeight="1">
      <c r="A84" s="58" t="s">
        <v>155</v>
      </c>
      <c r="B84" s="86" t="s">
        <v>213</v>
      </c>
      <c r="C84" s="56" t="s">
        <v>14</v>
      </c>
      <c r="D84" s="57">
        <v>5</v>
      </c>
      <c r="E84" s="67"/>
      <c r="F84" s="57">
        <f t="shared" si="2"/>
        <v>0</v>
      </c>
    </row>
    <row r="85" spans="1:6" ht="16.5" customHeight="1">
      <c r="A85" s="58" t="s">
        <v>156</v>
      </c>
      <c r="B85" s="86" t="s">
        <v>138</v>
      </c>
      <c r="C85" s="56" t="s">
        <v>14</v>
      </c>
      <c r="D85" s="57">
        <v>1</v>
      </c>
      <c r="E85" s="67"/>
      <c r="F85" s="57">
        <f t="shared" si="2"/>
        <v>0</v>
      </c>
    </row>
    <row r="86" spans="1:6" ht="16.5" customHeight="1">
      <c r="A86" s="58"/>
      <c r="B86" s="81"/>
      <c r="C86" s="56"/>
      <c r="D86" s="57"/>
      <c r="E86" s="67"/>
      <c r="F86" s="57"/>
    </row>
    <row r="87" spans="1:6" ht="16.5" customHeight="1">
      <c r="A87" s="55" t="s">
        <v>157</v>
      </c>
      <c r="B87" s="54" t="s">
        <v>158</v>
      </c>
      <c r="C87" s="56"/>
      <c r="D87" s="57"/>
      <c r="E87" s="67"/>
      <c r="F87" s="57"/>
    </row>
    <row r="88" spans="1:6" ht="57.75" customHeight="1">
      <c r="A88" s="58"/>
      <c r="B88" s="81" t="s">
        <v>132</v>
      </c>
      <c r="C88" s="56"/>
      <c r="D88" s="57"/>
      <c r="E88" s="67"/>
      <c r="F88" s="57">
        <f t="shared" si="2"/>
        <v>0</v>
      </c>
    </row>
    <row r="89" spans="1:6" ht="16.5" customHeight="1">
      <c r="A89" s="58" t="s">
        <v>0</v>
      </c>
      <c r="B89" s="87" t="s">
        <v>214</v>
      </c>
      <c r="C89" s="56" t="s">
        <v>14</v>
      </c>
      <c r="D89" s="57">
        <v>1</v>
      </c>
      <c r="E89" s="67"/>
      <c r="F89" s="57">
        <f t="shared" si="2"/>
        <v>0</v>
      </c>
    </row>
    <row r="90" spans="1:6" ht="16.5" customHeight="1">
      <c r="A90" s="58" t="s">
        <v>2</v>
      </c>
      <c r="B90" s="87" t="s">
        <v>215</v>
      </c>
      <c r="C90" s="56" t="s">
        <v>14</v>
      </c>
      <c r="D90" s="57">
        <v>3</v>
      </c>
      <c r="E90" s="67"/>
      <c r="F90" s="57">
        <f t="shared" si="2"/>
        <v>0</v>
      </c>
    </row>
    <row r="91" spans="1:6" ht="16.5" customHeight="1">
      <c r="A91" s="58" t="s">
        <v>4</v>
      </c>
      <c r="B91" s="87" t="s">
        <v>216</v>
      </c>
      <c r="C91" s="56" t="s">
        <v>14</v>
      </c>
      <c r="D91" s="57">
        <v>1</v>
      </c>
      <c r="E91" s="67"/>
      <c r="F91" s="57">
        <f t="shared" si="2"/>
        <v>0</v>
      </c>
    </row>
    <row r="92" spans="1:6" ht="16.5" customHeight="1">
      <c r="A92" s="58" t="s">
        <v>129</v>
      </c>
      <c r="B92" s="87" t="s">
        <v>159</v>
      </c>
      <c r="C92" s="56" t="s">
        <v>14</v>
      </c>
      <c r="D92" s="57">
        <v>5</v>
      </c>
      <c r="E92" s="67"/>
      <c r="F92" s="57">
        <f t="shared" si="2"/>
        <v>0</v>
      </c>
    </row>
    <row r="93" spans="1:6" ht="16.5" customHeight="1">
      <c r="A93" s="58" t="s">
        <v>130</v>
      </c>
      <c r="B93" s="86" t="s">
        <v>160</v>
      </c>
      <c r="C93" s="56" t="s">
        <v>14</v>
      </c>
      <c r="D93" s="57">
        <v>1</v>
      </c>
      <c r="E93" s="67"/>
      <c r="F93" s="57">
        <f t="shared" si="2"/>
        <v>0</v>
      </c>
    </row>
    <row r="94" spans="1:6" ht="16.5" customHeight="1">
      <c r="A94" s="58" t="s">
        <v>134</v>
      </c>
      <c r="B94" s="86" t="s">
        <v>217</v>
      </c>
      <c r="C94" s="56" t="s">
        <v>14</v>
      </c>
      <c r="D94" s="57">
        <v>1</v>
      </c>
      <c r="E94" s="67"/>
      <c r="F94" s="57">
        <f t="shared" si="2"/>
        <v>0</v>
      </c>
    </row>
    <row r="95" spans="1:6" ht="16.5" customHeight="1" thickBot="1">
      <c r="A95" s="58" t="s">
        <v>135</v>
      </c>
      <c r="B95" s="88" t="s">
        <v>218</v>
      </c>
      <c r="C95" s="63" t="s">
        <v>14</v>
      </c>
      <c r="D95" s="64">
        <v>1</v>
      </c>
      <c r="E95" s="67"/>
      <c r="F95" s="64">
        <f t="shared" si="2"/>
        <v>0</v>
      </c>
    </row>
    <row r="96" spans="1:6" ht="16.5" customHeight="1" thickTop="1">
      <c r="A96" s="58"/>
      <c r="B96" s="54" t="s">
        <v>161</v>
      </c>
      <c r="C96" s="56"/>
      <c r="D96" s="57"/>
      <c r="E96" s="67"/>
      <c r="F96" s="66">
        <f>SUM(F49:F95)</f>
        <v>0</v>
      </c>
    </row>
    <row r="97" spans="1:6" ht="16.5" customHeight="1">
      <c r="A97" s="56"/>
      <c r="B97" s="83"/>
      <c r="C97" s="56"/>
      <c r="D97" s="57"/>
      <c r="E97" s="67"/>
      <c r="F97" s="57"/>
    </row>
    <row r="98" spans="1:6" ht="16.5" customHeight="1">
      <c r="A98" s="55" t="s">
        <v>6</v>
      </c>
      <c r="B98" s="54" t="s">
        <v>114</v>
      </c>
      <c r="C98" s="56"/>
      <c r="D98" s="57"/>
      <c r="E98" s="67"/>
      <c r="F98" s="57"/>
    </row>
    <row r="99" spans="1:6" ht="16.5" customHeight="1">
      <c r="A99" s="58" t="s">
        <v>0</v>
      </c>
      <c r="B99" s="69" t="s">
        <v>224</v>
      </c>
      <c r="C99" s="56"/>
      <c r="D99" s="57"/>
      <c r="E99" s="67"/>
      <c r="F99" s="57"/>
    </row>
    <row r="100" spans="1:6" ht="16.5" customHeight="1">
      <c r="A100" s="58"/>
      <c r="B100" s="69" t="s">
        <v>162</v>
      </c>
      <c r="C100" s="56"/>
      <c r="D100" s="57"/>
      <c r="E100" s="67"/>
      <c r="F100" s="57"/>
    </row>
    <row r="101" spans="1:6" ht="16.5" customHeight="1">
      <c r="A101" s="58"/>
      <c r="B101" s="69" t="s">
        <v>163</v>
      </c>
      <c r="C101" s="56"/>
      <c r="D101" s="57"/>
      <c r="E101" s="67"/>
      <c r="F101" s="57"/>
    </row>
    <row r="102" spans="1:6" ht="16.5" customHeight="1">
      <c r="A102" s="58"/>
      <c r="B102" s="69" t="s">
        <v>164</v>
      </c>
      <c r="C102" s="56"/>
      <c r="D102" s="57"/>
      <c r="E102" s="67"/>
      <c r="F102" s="57"/>
    </row>
    <row r="103" spans="1:6" ht="16.5" customHeight="1">
      <c r="A103" s="58"/>
      <c r="B103" s="69" t="s">
        <v>165</v>
      </c>
      <c r="C103" s="56"/>
      <c r="D103" s="57"/>
      <c r="E103" s="67"/>
      <c r="F103" s="57"/>
    </row>
    <row r="104" spans="1:6" ht="16.5" customHeight="1">
      <c r="A104" s="58"/>
      <c r="B104" s="69" t="s">
        <v>166</v>
      </c>
      <c r="C104" s="56"/>
      <c r="D104" s="57"/>
      <c r="E104" s="67"/>
      <c r="F104" s="57"/>
    </row>
    <row r="105" spans="1:6" ht="16.5" customHeight="1">
      <c r="A105" s="58"/>
      <c r="B105" s="69" t="s">
        <v>167</v>
      </c>
      <c r="C105" s="56"/>
      <c r="D105" s="57"/>
      <c r="E105" s="67"/>
      <c r="F105" s="57"/>
    </row>
    <row r="106" spans="1:6" ht="16.5" customHeight="1">
      <c r="A106" s="58"/>
      <c r="B106" s="69" t="s">
        <v>168</v>
      </c>
      <c r="C106" s="56"/>
      <c r="D106" s="57"/>
      <c r="E106" s="67"/>
      <c r="F106" s="57"/>
    </row>
    <row r="107" spans="1:6" ht="16.5" customHeight="1">
      <c r="A107" s="58"/>
      <c r="B107" s="69" t="s">
        <v>169</v>
      </c>
      <c r="C107" s="56" t="s">
        <v>63</v>
      </c>
      <c r="D107" s="57">
        <v>1</v>
      </c>
      <c r="E107" s="67"/>
      <c r="F107" s="57">
        <f>+E107*$D107</f>
        <v>0</v>
      </c>
    </row>
    <row r="108" spans="1:6" ht="16.5" customHeight="1">
      <c r="A108" s="58"/>
      <c r="B108" s="69"/>
      <c r="C108" s="56"/>
      <c r="D108" s="57"/>
      <c r="E108" s="67"/>
      <c r="F108" s="57"/>
    </row>
    <row r="109" spans="1:6" ht="34.5" customHeight="1">
      <c r="A109" s="58">
        <v>2</v>
      </c>
      <c r="B109" s="69" t="s">
        <v>190</v>
      </c>
      <c r="C109" s="56"/>
      <c r="D109" s="57"/>
      <c r="E109" s="67"/>
      <c r="F109" s="57"/>
    </row>
    <row r="110" spans="1:6" ht="24.75" customHeight="1">
      <c r="A110" s="58"/>
      <c r="B110" s="69"/>
      <c r="C110" s="56" t="s">
        <v>63</v>
      </c>
      <c r="D110" s="57">
        <v>10</v>
      </c>
      <c r="E110" s="67"/>
      <c r="F110" s="57">
        <f>+E110*$D110</f>
        <v>0</v>
      </c>
    </row>
    <row r="111" spans="1:6" ht="43.5" customHeight="1">
      <c r="A111" s="58">
        <v>3</v>
      </c>
      <c r="B111" s="69" t="s">
        <v>191</v>
      </c>
      <c r="C111" s="56"/>
      <c r="D111" s="57"/>
      <c r="E111" s="67"/>
      <c r="F111" s="57"/>
    </row>
    <row r="112" spans="1:6" ht="16.5" customHeight="1">
      <c r="A112" s="58"/>
      <c r="B112" s="69"/>
      <c r="C112" s="56" t="s">
        <v>63</v>
      </c>
      <c r="D112" s="57">
        <v>4</v>
      </c>
      <c r="E112" s="67"/>
      <c r="F112" s="57">
        <f>+E112*$D112</f>
        <v>0</v>
      </c>
    </row>
    <row r="113" spans="1:6" ht="16.5" customHeight="1">
      <c r="A113" s="58"/>
      <c r="B113" s="69"/>
      <c r="C113" s="56"/>
      <c r="D113" s="57"/>
      <c r="E113" s="67"/>
      <c r="F113" s="57"/>
    </row>
    <row r="114" spans="1:6" ht="47.25" customHeight="1">
      <c r="A114" s="58">
        <v>4</v>
      </c>
      <c r="B114" s="69" t="s">
        <v>192</v>
      </c>
      <c r="C114" s="56"/>
      <c r="D114" s="57"/>
      <c r="E114" s="67"/>
      <c r="F114" s="57"/>
    </row>
    <row r="115" spans="1:6" ht="16.5" customHeight="1">
      <c r="A115" s="58"/>
      <c r="B115" s="69"/>
      <c r="C115" s="56" t="s">
        <v>63</v>
      </c>
      <c r="D115" s="57">
        <v>1</v>
      </c>
      <c r="E115" s="67"/>
      <c r="F115" s="57">
        <f>+E115*$D115</f>
        <v>0</v>
      </c>
    </row>
    <row r="116" spans="1:6" ht="16.5" customHeight="1">
      <c r="A116" s="58"/>
      <c r="B116" s="70"/>
      <c r="C116" s="56"/>
      <c r="D116" s="57"/>
      <c r="E116" s="67"/>
      <c r="F116" s="57"/>
    </row>
    <row r="117" spans="1:6" ht="16.5" customHeight="1">
      <c r="A117" s="58"/>
      <c r="B117" s="54" t="s">
        <v>170</v>
      </c>
      <c r="C117" s="56"/>
      <c r="D117" s="57"/>
      <c r="E117" s="67"/>
      <c r="F117" s="66">
        <f>SUM(F107:F116)</f>
        <v>0</v>
      </c>
    </row>
    <row r="118" spans="1:6" ht="16.5" customHeight="1">
      <c r="A118" s="58"/>
      <c r="B118" s="69"/>
      <c r="C118" s="56"/>
      <c r="D118" s="57"/>
      <c r="E118" s="67"/>
      <c r="F118" s="57"/>
    </row>
    <row r="119" spans="1:6" ht="16.5" customHeight="1">
      <c r="A119" s="55" t="s">
        <v>21</v>
      </c>
      <c r="B119" s="54" t="s">
        <v>7</v>
      </c>
      <c r="C119" s="56"/>
      <c r="D119" s="57"/>
      <c r="E119" s="67"/>
      <c r="F119" s="57"/>
    </row>
    <row r="120" spans="1:6" ht="16.5" customHeight="1">
      <c r="A120" s="58" t="s">
        <v>0</v>
      </c>
      <c r="B120" s="69" t="s">
        <v>171</v>
      </c>
      <c r="C120" s="56" t="s">
        <v>14</v>
      </c>
      <c r="D120" s="57">
        <v>30</v>
      </c>
      <c r="E120" s="67"/>
      <c r="F120" s="57">
        <f>+E120*$D120</f>
        <v>0</v>
      </c>
    </row>
    <row r="121" spans="1:6" ht="16.5" customHeight="1">
      <c r="A121" s="58"/>
      <c r="B121" s="69"/>
      <c r="C121" s="56"/>
      <c r="D121" s="57"/>
      <c r="E121" s="67"/>
      <c r="F121" s="57"/>
    </row>
    <row r="122" spans="1:6" ht="16.5" customHeight="1">
      <c r="A122" s="58" t="s">
        <v>2</v>
      </c>
      <c r="B122" s="69" t="s">
        <v>172</v>
      </c>
      <c r="C122" s="56" t="s">
        <v>14</v>
      </c>
      <c r="D122" s="57">
        <v>2</v>
      </c>
      <c r="E122" s="67"/>
      <c r="F122" s="57">
        <f>+E122*$D122</f>
        <v>0</v>
      </c>
    </row>
    <row r="123" spans="1:6" ht="16.5" customHeight="1">
      <c r="A123" s="58"/>
      <c r="B123" s="69"/>
      <c r="C123" s="56"/>
      <c r="D123" s="57"/>
      <c r="E123" s="67"/>
      <c r="F123" s="57"/>
    </row>
    <row r="124" spans="1:6" ht="16.5" customHeight="1">
      <c r="A124" s="58" t="s">
        <v>4</v>
      </c>
      <c r="B124" s="69" t="s">
        <v>173</v>
      </c>
      <c r="C124" s="56" t="s">
        <v>14</v>
      </c>
      <c r="D124" s="57">
        <v>7</v>
      </c>
      <c r="E124" s="67"/>
      <c r="F124" s="57">
        <f>+E124*$D124</f>
        <v>0</v>
      </c>
    </row>
    <row r="125" spans="1:6" ht="16.5" customHeight="1">
      <c r="A125" s="58"/>
      <c r="B125" s="69"/>
      <c r="C125" s="56"/>
      <c r="D125" s="57"/>
      <c r="E125" s="67"/>
      <c r="F125" s="57"/>
    </row>
    <row r="126" spans="1:6" ht="16.5" customHeight="1">
      <c r="A126" s="58" t="s">
        <v>6</v>
      </c>
      <c r="B126" s="69" t="s">
        <v>40</v>
      </c>
      <c r="C126" s="56" t="s">
        <v>120</v>
      </c>
      <c r="D126" s="57">
        <f>+D11*1.5</f>
        <v>540</v>
      </c>
      <c r="E126" s="67"/>
      <c r="F126" s="57">
        <f>+E126*$D126</f>
        <v>0</v>
      </c>
    </row>
    <row r="127" spans="1:6" ht="16.5" customHeight="1">
      <c r="A127" s="58"/>
      <c r="B127" s="69"/>
      <c r="C127" s="56"/>
      <c r="D127" s="57"/>
      <c r="E127" s="67"/>
      <c r="F127" s="57"/>
    </row>
    <row r="128" spans="1:6" ht="16.5" customHeight="1">
      <c r="A128" s="58" t="s">
        <v>21</v>
      </c>
      <c r="B128" s="81" t="s">
        <v>174</v>
      </c>
      <c r="C128" s="56" t="s">
        <v>9</v>
      </c>
      <c r="D128" s="57">
        <v>75</v>
      </c>
      <c r="E128" s="67"/>
      <c r="F128" s="57">
        <f>+E128*$D128</f>
        <v>0</v>
      </c>
    </row>
    <row r="129" spans="1:6" ht="16.5" customHeight="1">
      <c r="A129" s="58"/>
      <c r="B129" s="69"/>
      <c r="C129" s="56"/>
      <c r="D129" s="57"/>
      <c r="E129" s="67"/>
      <c r="F129" s="57"/>
    </row>
    <row r="130" spans="1:6" ht="36.75" customHeight="1">
      <c r="A130" s="58" t="s">
        <v>129</v>
      </c>
      <c r="B130" s="81" t="s">
        <v>175</v>
      </c>
      <c r="C130" s="56" t="s">
        <v>120</v>
      </c>
      <c r="D130" s="57">
        <f>+D126</f>
        <v>540</v>
      </c>
      <c r="E130" s="67"/>
      <c r="F130" s="57">
        <f>+E130*$D130</f>
        <v>0</v>
      </c>
    </row>
    <row r="131" spans="1:6" ht="34.5" customHeight="1">
      <c r="A131" s="58"/>
      <c r="B131" s="81" t="s">
        <v>108</v>
      </c>
      <c r="C131" s="56"/>
      <c r="D131" s="57"/>
      <c r="E131" s="67"/>
      <c r="F131" s="57"/>
    </row>
    <row r="132" spans="1:6" ht="65.25" customHeight="1">
      <c r="A132" s="58"/>
      <c r="B132" s="81" t="s">
        <v>176</v>
      </c>
      <c r="C132" s="56"/>
      <c r="D132" s="57"/>
      <c r="E132" s="67"/>
      <c r="F132" s="57"/>
    </row>
    <row r="133" spans="1:6" ht="16.5" customHeight="1">
      <c r="A133" s="58"/>
      <c r="B133" s="81"/>
      <c r="C133" s="56"/>
      <c r="D133" s="57"/>
      <c r="E133" s="67"/>
      <c r="F133" s="57"/>
    </row>
    <row r="134" spans="1:6" ht="16.5" customHeight="1">
      <c r="A134" s="58" t="s">
        <v>130</v>
      </c>
      <c r="B134" s="59" t="s">
        <v>177</v>
      </c>
      <c r="C134" s="56" t="s">
        <v>9</v>
      </c>
      <c r="D134" s="57">
        <v>25</v>
      </c>
      <c r="E134" s="67"/>
      <c r="F134" s="57">
        <f>+E134*$D134</f>
        <v>0</v>
      </c>
    </row>
    <row r="135" spans="1:6" ht="16.5" customHeight="1">
      <c r="A135" s="58"/>
      <c r="B135" s="59"/>
      <c r="C135" s="56"/>
      <c r="D135" s="57"/>
      <c r="E135" s="67"/>
      <c r="F135" s="57"/>
    </row>
    <row r="136" spans="1:6" ht="16.5" customHeight="1">
      <c r="A136" s="58" t="s">
        <v>134</v>
      </c>
      <c r="B136" s="59" t="s">
        <v>189</v>
      </c>
      <c r="C136" s="56" t="s">
        <v>9</v>
      </c>
      <c r="D136" s="57">
        <v>360</v>
      </c>
      <c r="E136" s="67"/>
      <c r="F136" s="57">
        <f>+D136*E136</f>
        <v>0</v>
      </c>
    </row>
    <row r="137" spans="1:6" ht="16.5" customHeight="1">
      <c r="A137" s="58"/>
      <c r="B137" s="69"/>
      <c r="C137" s="56"/>
      <c r="D137" s="57"/>
      <c r="E137" s="67"/>
      <c r="F137" s="57"/>
    </row>
    <row r="138" spans="1:6" ht="16.5" customHeight="1">
      <c r="A138" s="58" t="s">
        <v>135</v>
      </c>
      <c r="B138" s="81" t="s">
        <v>37</v>
      </c>
      <c r="C138" s="56" t="s">
        <v>9</v>
      </c>
      <c r="D138" s="57">
        <f>SUM(D11:D11)</f>
        <v>360</v>
      </c>
      <c r="E138" s="67"/>
      <c r="F138" s="57">
        <f>+E138*$D138</f>
        <v>0</v>
      </c>
    </row>
    <row r="139" spans="1:6" ht="16.5" customHeight="1">
      <c r="A139" s="58"/>
      <c r="B139" s="81"/>
      <c r="C139" s="56"/>
      <c r="D139" s="57"/>
      <c r="E139" s="67"/>
      <c r="F139" s="57"/>
    </row>
    <row r="140" spans="1:6" ht="16.5" customHeight="1" thickBot="1">
      <c r="A140" s="58" t="s">
        <v>136</v>
      </c>
      <c r="B140" s="85" t="s">
        <v>178</v>
      </c>
      <c r="C140" s="63" t="s">
        <v>63</v>
      </c>
      <c r="D140" s="64">
        <v>1</v>
      </c>
      <c r="E140" s="65"/>
      <c r="F140" s="64">
        <f>+E140*$D140</f>
        <v>0</v>
      </c>
    </row>
    <row r="141" spans="1:6" ht="16.5" customHeight="1" thickTop="1">
      <c r="A141" s="56"/>
      <c r="B141" s="77" t="s">
        <v>179</v>
      </c>
      <c r="C141" s="77"/>
      <c r="D141" s="56"/>
      <c r="E141" s="56"/>
      <c r="F141" s="66">
        <f>SUM(F99:F140)</f>
        <v>0</v>
      </c>
    </row>
    <row r="142" ht="16.5" customHeight="1"/>
    <row r="143" ht="16.5" customHeight="1"/>
    <row r="144" ht="16.5" customHeight="1"/>
    <row r="145" ht="16.5" customHeight="1"/>
  </sheetData>
  <printOptions/>
  <pageMargins left="0.75" right="0.75" top="1" bottom="1" header="0" footer="0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6"/>
  <sheetViews>
    <sheetView zoomScaleSheetLayoutView="100" zoomScalePageLayoutView="0" workbookViewId="0" topLeftCell="A460">
      <selection activeCell="F476" sqref="F476"/>
    </sheetView>
  </sheetViews>
  <sheetFormatPr defaultColWidth="9.00390625" defaultRowHeight="12.75"/>
  <cols>
    <col min="1" max="1" width="9.125" style="37" customWidth="1"/>
    <col min="2" max="2" width="6.75390625" style="24" customWidth="1"/>
    <col min="3" max="3" width="27.375" style="15" customWidth="1"/>
    <col min="4" max="4" width="9.25390625" style="0" customWidth="1"/>
    <col min="5" max="5" width="11.625" style="2" customWidth="1"/>
    <col min="6" max="6" width="11.75390625" style="2" customWidth="1"/>
    <col min="7" max="7" width="26.625" style="2" customWidth="1"/>
    <col min="8" max="8" width="24.125" style="25" customWidth="1"/>
  </cols>
  <sheetData>
    <row r="1" spans="2:7" ht="18.75" customHeight="1">
      <c r="B1" s="97" t="s">
        <v>64</v>
      </c>
      <c r="C1" s="97"/>
      <c r="D1" s="97"/>
      <c r="E1" s="97"/>
      <c r="F1" s="97"/>
      <c r="G1" s="97"/>
    </row>
    <row r="2" spans="2:7" ht="12.75">
      <c r="B2" s="98"/>
      <c r="C2" s="98"/>
      <c r="D2" s="98"/>
      <c r="E2" s="98"/>
      <c r="F2" s="98"/>
      <c r="G2" s="98"/>
    </row>
    <row r="3" spans="2:7" ht="18" customHeight="1">
      <c r="B3" s="96" t="s">
        <v>28</v>
      </c>
      <c r="C3" s="96"/>
      <c r="D3" s="96"/>
      <c r="E3" s="96"/>
      <c r="F3" s="96"/>
      <c r="G3" s="96"/>
    </row>
    <row r="4" spans="2:7" ht="13.5" thickBot="1">
      <c r="B4" s="93"/>
      <c r="C4" s="93"/>
      <c r="D4" s="93"/>
      <c r="E4" s="93"/>
      <c r="F4" s="93"/>
      <c r="G4" s="93"/>
    </row>
    <row r="5" spans="2:7" ht="15">
      <c r="B5" s="38" t="s">
        <v>0</v>
      </c>
      <c r="C5" s="16" t="s">
        <v>1</v>
      </c>
      <c r="D5" s="92"/>
      <c r="E5" s="92"/>
      <c r="F5" s="92"/>
      <c r="G5" s="9">
        <f>+G118</f>
        <v>0</v>
      </c>
    </row>
    <row r="6" spans="2:7" ht="15">
      <c r="B6" s="39" t="s">
        <v>2</v>
      </c>
      <c r="C6" s="17" t="s">
        <v>3</v>
      </c>
      <c r="D6" s="90"/>
      <c r="E6" s="90"/>
      <c r="F6" s="90"/>
      <c r="G6" s="10">
        <f>+G334</f>
        <v>0</v>
      </c>
    </row>
    <row r="7" spans="2:7" ht="30">
      <c r="B7" s="40" t="s">
        <v>4</v>
      </c>
      <c r="C7" s="18" t="s">
        <v>5</v>
      </c>
      <c r="D7" s="90"/>
      <c r="E7" s="90"/>
      <c r="F7" s="90"/>
      <c r="G7" s="11">
        <f>+G403</f>
        <v>0</v>
      </c>
    </row>
    <row r="8" spans="2:7" ht="15">
      <c r="B8" s="39" t="s">
        <v>6</v>
      </c>
      <c r="C8" s="17" t="s">
        <v>7</v>
      </c>
      <c r="D8" s="90"/>
      <c r="E8" s="90"/>
      <c r="F8" s="90"/>
      <c r="G8" s="10">
        <f>+G477</f>
        <v>0</v>
      </c>
    </row>
    <row r="9" spans="2:7" ht="30.75" thickBot="1">
      <c r="B9" s="41" t="s">
        <v>21</v>
      </c>
      <c r="C9" s="19" t="s">
        <v>47</v>
      </c>
      <c r="D9" s="94"/>
      <c r="E9" s="94"/>
      <c r="F9" s="94"/>
      <c r="G9" s="12">
        <f>SUM(G5:G8)*0.05</f>
        <v>0</v>
      </c>
    </row>
    <row r="10" spans="2:7" ht="15.75" thickTop="1">
      <c r="B10" s="40"/>
      <c r="C10" s="18" t="s">
        <v>44</v>
      </c>
      <c r="D10" s="95"/>
      <c r="E10" s="95"/>
      <c r="F10" s="95"/>
      <c r="G10" s="11">
        <f>+G5+G6+G7+G8+G9</f>
        <v>0</v>
      </c>
    </row>
    <row r="11" spans="2:7" ht="15">
      <c r="B11" s="39"/>
      <c r="C11" s="17" t="s">
        <v>27</v>
      </c>
      <c r="D11" s="90"/>
      <c r="E11" s="90"/>
      <c r="F11" s="90"/>
      <c r="G11" s="10">
        <f>0.2*G10</f>
        <v>0</v>
      </c>
    </row>
    <row r="12" spans="2:7" ht="15.75" thickBot="1">
      <c r="B12" s="42"/>
      <c r="C12" s="20" t="s">
        <v>45</v>
      </c>
      <c r="D12" s="91"/>
      <c r="E12" s="91"/>
      <c r="F12" s="91"/>
      <c r="G12" s="13">
        <f>G11+G10</f>
        <v>0</v>
      </c>
    </row>
    <row r="13" spans="2:3" ht="12.75">
      <c r="B13" s="43" t="s">
        <v>0</v>
      </c>
      <c r="C13" s="14" t="s">
        <v>8</v>
      </c>
    </row>
    <row r="15" spans="1:3" ht="25.5">
      <c r="A15" s="37">
        <v>1</v>
      </c>
      <c r="B15" s="36">
        <v>1</v>
      </c>
      <c r="C15" s="15" t="s">
        <v>51</v>
      </c>
    </row>
    <row r="16" spans="3:7" ht="12.75">
      <c r="C16" s="15" t="s">
        <v>65</v>
      </c>
      <c r="D16" t="s">
        <v>9</v>
      </c>
      <c r="E16" s="25">
        <v>286</v>
      </c>
      <c r="F16" s="48"/>
      <c r="G16" s="5">
        <f aca="true" t="shared" si="0" ref="G16:G27">+E16*F16</f>
        <v>0</v>
      </c>
    </row>
    <row r="17" spans="3:7" ht="12.75">
      <c r="C17" s="15" t="s">
        <v>66</v>
      </c>
      <c r="D17" t="s">
        <v>9</v>
      </c>
      <c r="E17" s="2">
        <v>86</v>
      </c>
      <c r="F17" s="48"/>
      <c r="G17" s="5">
        <f t="shared" si="0"/>
        <v>0</v>
      </c>
    </row>
    <row r="18" spans="3:7" ht="12.75">
      <c r="C18" s="15" t="s">
        <v>67</v>
      </c>
      <c r="D18" t="s">
        <v>9</v>
      </c>
      <c r="E18" s="2">
        <v>138</v>
      </c>
      <c r="F18" s="48"/>
      <c r="G18" s="5">
        <f t="shared" si="0"/>
        <v>0</v>
      </c>
    </row>
    <row r="19" spans="3:7" ht="12.75">
      <c r="C19" s="15" t="s">
        <v>68</v>
      </c>
      <c r="D19" t="s">
        <v>9</v>
      </c>
      <c r="E19" s="2">
        <v>406</v>
      </c>
      <c r="F19" s="48"/>
      <c r="G19" s="5">
        <f t="shared" si="0"/>
        <v>0</v>
      </c>
    </row>
    <row r="20" spans="3:7" ht="12.75">
      <c r="C20" s="15" t="s">
        <v>69</v>
      </c>
      <c r="D20" t="s">
        <v>9</v>
      </c>
      <c r="E20" s="2">
        <v>162</v>
      </c>
      <c r="F20" s="48"/>
      <c r="G20" s="5">
        <f t="shared" si="0"/>
        <v>0</v>
      </c>
    </row>
    <row r="21" spans="3:7" ht="12.75">
      <c r="C21" s="15" t="s">
        <v>70</v>
      </c>
      <c r="D21" t="s">
        <v>9</v>
      </c>
      <c r="E21" s="2">
        <v>52</v>
      </c>
      <c r="F21" s="48"/>
      <c r="G21" s="5">
        <f>+E21*F21</f>
        <v>0</v>
      </c>
    </row>
    <row r="22" spans="3:7" ht="12.75">
      <c r="C22" s="15" t="s">
        <v>71</v>
      </c>
      <c r="D22" t="s">
        <v>9</v>
      </c>
      <c r="E22" s="2">
        <v>29</v>
      </c>
      <c r="F22" s="48"/>
      <c r="G22" s="5">
        <f t="shared" si="0"/>
        <v>0</v>
      </c>
    </row>
    <row r="23" spans="3:7" ht="12.75">
      <c r="C23" s="15" t="s">
        <v>72</v>
      </c>
      <c r="D23" t="s">
        <v>9</v>
      </c>
      <c r="E23" s="2">
        <v>76</v>
      </c>
      <c r="F23" s="48"/>
      <c r="G23" s="5">
        <f t="shared" si="0"/>
        <v>0</v>
      </c>
    </row>
    <row r="24" spans="3:7" ht="12.75">
      <c r="C24" s="15" t="s">
        <v>73</v>
      </c>
      <c r="D24" t="s">
        <v>9</v>
      </c>
      <c r="E24" s="2">
        <v>734</v>
      </c>
      <c r="F24" s="48"/>
      <c r="G24" s="5">
        <f t="shared" si="0"/>
        <v>0</v>
      </c>
    </row>
    <row r="25" spans="3:7" ht="12.75">
      <c r="C25" s="15" t="s">
        <v>74</v>
      </c>
      <c r="D25" t="s">
        <v>9</v>
      </c>
      <c r="E25" s="2">
        <v>124</v>
      </c>
      <c r="F25" s="48"/>
      <c r="G25" s="5">
        <f t="shared" si="0"/>
        <v>0</v>
      </c>
    </row>
    <row r="26" spans="3:7" ht="12.75">
      <c r="C26" s="15" t="s">
        <v>75</v>
      </c>
      <c r="D26" t="s">
        <v>9</v>
      </c>
      <c r="E26" s="2">
        <v>405</v>
      </c>
      <c r="F26" s="48"/>
      <c r="G26" s="5">
        <f t="shared" si="0"/>
        <v>0</v>
      </c>
    </row>
    <row r="27" spans="3:7" ht="12.75">
      <c r="C27" s="15" t="s">
        <v>76</v>
      </c>
      <c r="D27" t="s">
        <v>9</v>
      </c>
      <c r="E27" s="2">
        <v>329</v>
      </c>
      <c r="F27" s="48"/>
      <c r="G27" s="5">
        <f t="shared" si="0"/>
        <v>0</v>
      </c>
    </row>
    <row r="28" spans="3:7" ht="12.75">
      <c r="C28" s="15" t="s">
        <v>77</v>
      </c>
      <c r="D28" t="s">
        <v>9</v>
      </c>
      <c r="E28" s="2">
        <v>252</v>
      </c>
      <c r="F28" s="48"/>
      <c r="G28" s="5">
        <f aca="true" t="shared" si="1" ref="G28:G36">+E28*F28</f>
        <v>0</v>
      </c>
    </row>
    <row r="29" spans="3:7" ht="12.75">
      <c r="C29" s="15" t="s">
        <v>78</v>
      </c>
      <c r="D29" t="s">
        <v>9</v>
      </c>
      <c r="E29" s="2">
        <v>41</v>
      </c>
      <c r="F29" s="48"/>
      <c r="G29" s="5">
        <f t="shared" si="1"/>
        <v>0</v>
      </c>
    </row>
    <row r="30" spans="3:7" ht="12.75">
      <c r="C30" s="15" t="s">
        <v>79</v>
      </c>
      <c r="D30" t="s">
        <v>9</v>
      </c>
      <c r="E30" s="2">
        <v>26</v>
      </c>
      <c r="F30" s="48"/>
      <c r="G30" s="5">
        <f t="shared" si="1"/>
        <v>0</v>
      </c>
    </row>
    <row r="31" spans="3:7" ht="12.75">
      <c r="C31" s="15" t="s">
        <v>80</v>
      </c>
      <c r="D31" t="s">
        <v>9</v>
      </c>
      <c r="E31" s="2">
        <v>39</v>
      </c>
      <c r="F31" s="48"/>
      <c r="G31" s="5">
        <f t="shared" si="1"/>
        <v>0</v>
      </c>
    </row>
    <row r="32" spans="3:7" ht="12.75">
      <c r="C32" s="15" t="s">
        <v>81</v>
      </c>
      <c r="D32" t="s">
        <v>9</v>
      </c>
      <c r="E32" s="2">
        <v>41</v>
      </c>
      <c r="F32" s="48"/>
      <c r="G32" s="5">
        <f t="shared" si="1"/>
        <v>0</v>
      </c>
    </row>
    <row r="33" spans="3:7" ht="12.75">
      <c r="C33" s="15" t="s">
        <v>82</v>
      </c>
      <c r="D33" t="s">
        <v>9</v>
      </c>
      <c r="E33" s="2">
        <v>39</v>
      </c>
      <c r="F33" s="48"/>
      <c r="G33" s="5">
        <f t="shared" si="1"/>
        <v>0</v>
      </c>
    </row>
    <row r="34" spans="3:7" ht="12.75">
      <c r="C34" s="15" t="s">
        <v>83</v>
      </c>
      <c r="D34" t="s">
        <v>9</v>
      </c>
      <c r="E34" s="2">
        <v>650</v>
      </c>
      <c r="F34" s="48"/>
      <c r="G34" s="5">
        <f t="shared" si="1"/>
        <v>0</v>
      </c>
    </row>
    <row r="35" spans="3:7" ht="12.75">
      <c r="C35" s="15" t="s">
        <v>84</v>
      </c>
      <c r="D35" t="s">
        <v>9</v>
      </c>
      <c r="E35" s="2">
        <v>50</v>
      </c>
      <c r="F35" s="48"/>
      <c r="G35" s="5">
        <f t="shared" si="1"/>
        <v>0</v>
      </c>
    </row>
    <row r="36" spans="3:7" ht="12.75">
      <c r="C36" s="15" t="s">
        <v>85</v>
      </c>
      <c r="D36" t="s">
        <v>9</v>
      </c>
      <c r="E36" s="2">
        <v>32</v>
      </c>
      <c r="F36" s="48"/>
      <c r="G36" s="5">
        <f t="shared" si="1"/>
        <v>0</v>
      </c>
    </row>
    <row r="38" spans="1:3" ht="25.5">
      <c r="A38" s="37">
        <v>1</v>
      </c>
      <c r="B38" s="24">
        <f>SUM(A15:A38)</f>
        <v>2</v>
      </c>
      <c r="C38" s="15" t="s">
        <v>10</v>
      </c>
    </row>
    <row r="39" spans="3:7" ht="12.75">
      <c r="C39" s="15" t="s">
        <v>11</v>
      </c>
      <c r="F39" s="6"/>
      <c r="G39" s="5">
        <f>F39</f>
        <v>0</v>
      </c>
    </row>
    <row r="41" spans="1:3" ht="38.25">
      <c r="A41" s="37">
        <v>1</v>
      </c>
      <c r="B41" s="24">
        <f>SUM(A15:A41)</f>
        <v>3</v>
      </c>
      <c r="C41" s="15" t="s">
        <v>22</v>
      </c>
    </row>
    <row r="42" spans="3:7" ht="12.75">
      <c r="C42" s="44" t="str">
        <f aca="true" t="shared" si="2" ref="C42:C62">C16</f>
        <v>A1</v>
      </c>
      <c r="D42" t="s">
        <v>14</v>
      </c>
      <c r="E42" s="2">
        <v>12</v>
      </c>
      <c r="F42" s="48"/>
      <c r="G42" s="5">
        <f aca="true" t="shared" si="3" ref="G42:G50">+E42*F42</f>
        <v>0</v>
      </c>
    </row>
    <row r="43" spans="3:7" ht="12.75">
      <c r="C43" s="44" t="str">
        <f t="shared" si="2"/>
        <v>A2</v>
      </c>
      <c r="D43" t="s">
        <v>14</v>
      </c>
      <c r="E43" s="2">
        <v>6</v>
      </c>
      <c r="F43" s="48"/>
      <c r="G43" s="5">
        <f t="shared" si="3"/>
        <v>0</v>
      </c>
    </row>
    <row r="44" spans="3:7" ht="12.75">
      <c r="C44" s="44" t="str">
        <f t="shared" si="2"/>
        <v>A3</v>
      </c>
      <c r="D44" t="s">
        <v>14</v>
      </c>
      <c r="E44" s="2">
        <v>4</v>
      </c>
      <c r="F44" s="48"/>
      <c r="G44" s="5">
        <f t="shared" si="3"/>
        <v>0</v>
      </c>
    </row>
    <row r="45" spans="3:7" ht="12.75">
      <c r="C45" s="44" t="str">
        <f t="shared" si="2"/>
        <v>B1</v>
      </c>
      <c r="D45" t="s">
        <v>14</v>
      </c>
      <c r="E45" s="2">
        <v>15</v>
      </c>
      <c r="F45" s="48"/>
      <c r="G45" s="5">
        <f t="shared" si="3"/>
        <v>0</v>
      </c>
    </row>
    <row r="46" spans="3:7" ht="12.75">
      <c r="C46" s="44" t="str">
        <f t="shared" si="2"/>
        <v>B2</v>
      </c>
      <c r="D46" t="s">
        <v>14</v>
      </c>
      <c r="E46" s="2">
        <v>8</v>
      </c>
      <c r="F46" s="48"/>
      <c r="G46" s="5">
        <f t="shared" si="3"/>
        <v>0</v>
      </c>
    </row>
    <row r="47" spans="3:7" ht="12.75">
      <c r="C47" s="44" t="str">
        <f t="shared" si="2"/>
        <v>B3</v>
      </c>
      <c r="D47" t="s">
        <v>14</v>
      </c>
      <c r="E47" s="2">
        <v>4</v>
      </c>
      <c r="F47" s="48"/>
      <c r="G47" s="5">
        <f>+E47*F47</f>
        <v>0</v>
      </c>
    </row>
    <row r="48" spans="3:7" ht="12.75">
      <c r="C48" s="44" t="str">
        <f t="shared" si="2"/>
        <v>B4</v>
      </c>
      <c r="D48" t="s">
        <v>14</v>
      </c>
      <c r="E48" s="2">
        <v>1</v>
      </c>
      <c r="F48" s="48"/>
      <c r="G48" s="5">
        <f t="shared" si="3"/>
        <v>0</v>
      </c>
    </row>
    <row r="49" spans="3:7" ht="12.75">
      <c r="C49" s="44" t="str">
        <f t="shared" si="2"/>
        <v>B5</v>
      </c>
      <c r="D49" t="s">
        <v>14</v>
      </c>
      <c r="E49" s="2">
        <v>4</v>
      </c>
      <c r="F49" s="48"/>
      <c r="G49" s="5">
        <f t="shared" si="3"/>
        <v>0</v>
      </c>
    </row>
    <row r="50" spans="3:7" ht="12.75">
      <c r="C50" s="44" t="str">
        <f t="shared" si="2"/>
        <v>C1</v>
      </c>
      <c r="D50" t="s">
        <v>14</v>
      </c>
      <c r="E50" s="2">
        <v>26</v>
      </c>
      <c r="F50" s="48"/>
      <c r="G50" s="5">
        <f t="shared" si="3"/>
        <v>0</v>
      </c>
    </row>
    <row r="51" spans="3:7" ht="12.75">
      <c r="C51" s="44" t="str">
        <f t="shared" si="2"/>
        <v>C2</v>
      </c>
      <c r="D51" t="s">
        <v>14</v>
      </c>
      <c r="E51" s="2">
        <v>5</v>
      </c>
      <c r="F51" s="48"/>
      <c r="G51" s="5">
        <f>+E51*F51</f>
        <v>0</v>
      </c>
    </row>
    <row r="52" spans="3:7" ht="12.75">
      <c r="C52" s="44" t="str">
        <f t="shared" si="2"/>
        <v>C3</v>
      </c>
      <c r="D52" t="s">
        <v>14</v>
      </c>
      <c r="E52" s="2">
        <v>18</v>
      </c>
      <c r="F52" s="48"/>
      <c r="G52" s="5">
        <f>+E52*F52</f>
        <v>0</v>
      </c>
    </row>
    <row r="53" spans="3:7" ht="12.75">
      <c r="C53" s="44" t="str">
        <f t="shared" si="2"/>
        <v>C4</v>
      </c>
      <c r="D53" t="s">
        <v>14</v>
      </c>
      <c r="E53" s="2">
        <v>14</v>
      </c>
      <c r="F53" s="48"/>
      <c r="G53" s="5">
        <f>+E53*F53</f>
        <v>0</v>
      </c>
    </row>
    <row r="54" spans="3:7" ht="12.75">
      <c r="C54" s="44" t="str">
        <f t="shared" si="2"/>
        <v>C5</v>
      </c>
      <c r="D54" t="s">
        <v>14</v>
      </c>
      <c r="E54" s="2">
        <v>9</v>
      </c>
      <c r="F54" s="48"/>
      <c r="G54" s="5">
        <f aca="true" t="shared" si="4" ref="G54:G62">+E54*F54</f>
        <v>0</v>
      </c>
    </row>
    <row r="55" spans="3:7" ht="12.75">
      <c r="C55" s="44" t="str">
        <f t="shared" si="2"/>
        <v>C6</v>
      </c>
      <c r="D55" t="s">
        <v>14</v>
      </c>
      <c r="E55" s="2">
        <v>2</v>
      </c>
      <c r="F55" s="48"/>
      <c r="G55" s="5">
        <f t="shared" si="4"/>
        <v>0</v>
      </c>
    </row>
    <row r="56" spans="3:7" ht="12.75">
      <c r="C56" s="44" t="str">
        <f t="shared" si="2"/>
        <v>C7</v>
      </c>
      <c r="D56" t="s">
        <v>14</v>
      </c>
      <c r="E56" s="2">
        <v>1</v>
      </c>
      <c r="F56" s="48"/>
      <c r="G56" s="5">
        <f t="shared" si="4"/>
        <v>0</v>
      </c>
    </row>
    <row r="57" spans="3:7" ht="12.75">
      <c r="C57" s="44" t="str">
        <f t="shared" si="2"/>
        <v>C8</v>
      </c>
      <c r="D57" t="s">
        <v>14</v>
      </c>
      <c r="E57" s="2">
        <v>1</v>
      </c>
      <c r="F57" s="48"/>
      <c r="G57" s="5">
        <f t="shared" si="4"/>
        <v>0</v>
      </c>
    </row>
    <row r="58" spans="3:7" ht="12.75">
      <c r="C58" s="44" t="str">
        <f t="shared" si="2"/>
        <v>C9</v>
      </c>
      <c r="D58" t="s">
        <v>14</v>
      </c>
      <c r="E58" s="2">
        <v>3</v>
      </c>
      <c r="F58" s="48"/>
      <c r="G58" s="5">
        <f t="shared" si="4"/>
        <v>0</v>
      </c>
    </row>
    <row r="59" spans="3:7" ht="12.75">
      <c r="C59" s="44" t="str">
        <f t="shared" si="2"/>
        <v>C10</v>
      </c>
      <c r="D59" t="s">
        <v>14</v>
      </c>
      <c r="E59" s="2">
        <v>2</v>
      </c>
      <c r="F59" s="48"/>
      <c r="G59" s="5">
        <f t="shared" si="4"/>
        <v>0</v>
      </c>
    </row>
    <row r="60" spans="3:7" ht="12.75">
      <c r="C60" s="44" t="str">
        <f t="shared" si="2"/>
        <v>D1</v>
      </c>
      <c r="D60" t="s">
        <v>14</v>
      </c>
      <c r="E60" s="2">
        <v>22</v>
      </c>
      <c r="F60" s="48"/>
      <c r="G60" s="5">
        <f t="shared" si="4"/>
        <v>0</v>
      </c>
    </row>
    <row r="61" spans="3:7" ht="12.75">
      <c r="C61" s="44" t="str">
        <f t="shared" si="2"/>
        <v>D2</v>
      </c>
      <c r="D61" t="s">
        <v>14</v>
      </c>
      <c r="E61" s="2">
        <v>3</v>
      </c>
      <c r="F61" s="48"/>
      <c r="G61" s="5">
        <f t="shared" si="4"/>
        <v>0</v>
      </c>
    </row>
    <row r="62" spans="3:7" ht="12.75">
      <c r="C62" s="44" t="str">
        <f t="shared" si="2"/>
        <v>D3</v>
      </c>
      <c r="D62" t="s">
        <v>14</v>
      </c>
      <c r="E62" s="2">
        <v>2</v>
      </c>
      <c r="F62" s="48"/>
      <c r="G62" s="5">
        <f t="shared" si="4"/>
        <v>0</v>
      </c>
    </row>
    <row r="63" spans="6:7" ht="12.75">
      <c r="F63" s="4"/>
      <c r="G63" s="5"/>
    </row>
    <row r="64" spans="1:7" ht="25.5">
      <c r="A64" s="37">
        <v>1</v>
      </c>
      <c r="B64" s="24">
        <f>SUM(A15:A64)</f>
        <v>4</v>
      </c>
      <c r="C64" s="15" t="s">
        <v>23</v>
      </c>
      <c r="F64" s="4"/>
      <c r="G64" s="5"/>
    </row>
    <row r="65" spans="4:7" ht="12.75">
      <c r="D65" t="s">
        <v>13</v>
      </c>
      <c r="E65" s="2">
        <v>900</v>
      </c>
      <c r="F65" s="4"/>
      <c r="G65" s="5">
        <f>+E65*F65</f>
        <v>0</v>
      </c>
    </row>
    <row r="66" spans="6:7" ht="12.75">
      <c r="F66" s="4"/>
      <c r="G66" s="5"/>
    </row>
    <row r="67" spans="1:7" ht="38.25">
      <c r="A67" s="37">
        <v>1</v>
      </c>
      <c r="B67" s="24">
        <f>SUM(A$15:A67)</f>
        <v>5</v>
      </c>
      <c r="C67" s="15" t="s">
        <v>24</v>
      </c>
      <c r="F67" s="4"/>
      <c r="G67" s="5"/>
    </row>
    <row r="68" spans="4:7" ht="12.75">
      <c r="D68" t="s">
        <v>14</v>
      </c>
      <c r="E68" s="2">
        <v>6</v>
      </c>
      <c r="F68" s="48"/>
      <c r="G68" s="5">
        <f>+E68*F68</f>
        <v>0</v>
      </c>
    </row>
    <row r="69" spans="6:7" ht="12.75">
      <c r="F69" s="4"/>
      <c r="G69" s="5"/>
    </row>
    <row r="70" spans="1:7" ht="51">
      <c r="A70" s="37">
        <v>1</v>
      </c>
      <c r="B70" s="24">
        <f>SUM(A$15:A70)</f>
        <v>6</v>
      </c>
      <c r="C70" s="15" t="s">
        <v>62</v>
      </c>
      <c r="F70" s="4"/>
      <c r="G70" s="5"/>
    </row>
    <row r="71" spans="3:7" ht="12.75">
      <c r="C71" s="15" t="s">
        <v>61</v>
      </c>
      <c r="F71" s="48"/>
      <c r="G71" s="5">
        <f>F71</f>
        <v>0</v>
      </c>
    </row>
    <row r="72" spans="6:7" ht="12.75">
      <c r="F72" s="4"/>
      <c r="G72" s="5"/>
    </row>
    <row r="73" spans="1:3" ht="12.75">
      <c r="A73" s="37">
        <v>1</v>
      </c>
      <c r="B73" s="24">
        <f>SUM(A$15:A73)</f>
        <v>7</v>
      </c>
      <c r="C73" s="15" t="s">
        <v>12</v>
      </c>
    </row>
    <row r="74" spans="3:7" ht="12.75">
      <c r="C74" s="44" t="str">
        <f aca="true" t="shared" si="5" ref="C74:C94">C42</f>
        <v>A1</v>
      </c>
      <c r="D74" t="s">
        <v>9</v>
      </c>
      <c r="E74" s="2">
        <v>147</v>
      </c>
      <c r="F74" s="48"/>
      <c r="G74" s="5">
        <f>+E74*F74</f>
        <v>0</v>
      </c>
    </row>
    <row r="75" spans="3:7" ht="12.75">
      <c r="C75" s="44" t="str">
        <f t="shared" si="5"/>
        <v>A2</v>
      </c>
      <c r="D75" t="s">
        <v>9</v>
      </c>
      <c r="E75" s="2">
        <v>116</v>
      </c>
      <c r="F75" s="48"/>
      <c r="G75" s="5">
        <f aca="true" t="shared" si="6" ref="G75:G85">+E75*F75</f>
        <v>0</v>
      </c>
    </row>
    <row r="76" spans="3:7" ht="12.75">
      <c r="C76" s="44" t="str">
        <f t="shared" si="5"/>
        <v>A3</v>
      </c>
      <c r="D76" t="s">
        <v>9</v>
      </c>
      <c r="E76" s="2">
        <v>0</v>
      </c>
      <c r="F76" s="48"/>
      <c r="G76" s="5">
        <f t="shared" si="6"/>
        <v>0</v>
      </c>
    </row>
    <row r="77" spans="3:7" ht="12.75">
      <c r="C77" s="44" t="str">
        <f t="shared" si="5"/>
        <v>B1</v>
      </c>
      <c r="D77" t="s">
        <v>9</v>
      </c>
      <c r="E77" s="2">
        <v>34</v>
      </c>
      <c r="F77" s="48"/>
      <c r="G77" s="5">
        <f t="shared" si="6"/>
        <v>0</v>
      </c>
    </row>
    <row r="78" spans="3:7" ht="12.75">
      <c r="C78" s="44" t="str">
        <f t="shared" si="5"/>
        <v>B2</v>
      </c>
      <c r="D78" t="s">
        <v>9</v>
      </c>
      <c r="E78" s="2">
        <v>146</v>
      </c>
      <c r="F78" s="48"/>
      <c r="G78" s="5">
        <f t="shared" si="6"/>
        <v>0</v>
      </c>
    </row>
    <row r="79" spans="3:7" ht="12.75">
      <c r="C79" s="44" t="str">
        <f t="shared" si="5"/>
        <v>B3</v>
      </c>
      <c r="D79" t="s">
        <v>9</v>
      </c>
      <c r="E79" s="2">
        <v>52</v>
      </c>
      <c r="F79" s="48"/>
      <c r="G79" s="5">
        <f t="shared" si="6"/>
        <v>0</v>
      </c>
    </row>
    <row r="80" spans="3:7" ht="12.75">
      <c r="C80" s="44" t="str">
        <f t="shared" si="5"/>
        <v>B4</v>
      </c>
      <c r="D80" t="s">
        <v>9</v>
      </c>
      <c r="E80" s="2">
        <v>29</v>
      </c>
      <c r="F80" s="48"/>
      <c r="G80" s="5">
        <f t="shared" si="6"/>
        <v>0</v>
      </c>
    </row>
    <row r="81" spans="3:7" ht="12.75">
      <c r="C81" s="44" t="str">
        <f t="shared" si="5"/>
        <v>B5</v>
      </c>
      <c r="D81" t="s">
        <v>9</v>
      </c>
      <c r="E81" s="2">
        <v>0</v>
      </c>
      <c r="F81" s="48"/>
      <c r="G81" s="5">
        <f t="shared" si="6"/>
        <v>0</v>
      </c>
    </row>
    <row r="82" spans="3:7" ht="12.75">
      <c r="C82" s="44" t="str">
        <f t="shared" si="5"/>
        <v>C1</v>
      </c>
      <c r="D82" t="s">
        <v>9</v>
      </c>
      <c r="E82" s="2">
        <v>692</v>
      </c>
      <c r="F82" s="48"/>
      <c r="G82" s="5">
        <f t="shared" si="6"/>
        <v>0</v>
      </c>
    </row>
    <row r="83" spans="3:7" ht="12.75">
      <c r="C83" s="44" t="str">
        <f t="shared" si="5"/>
        <v>C2</v>
      </c>
      <c r="D83" t="s">
        <v>9</v>
      </c>
      <c r="E83" s="2">
        <v>139</v>
      </c>
      <c r="F83" s="48"/>
      <c r="G83" s="5">
        <f t="shared" si="6"/>
        <v>0</v>
      </c>
    </row>
    <row r="84" spans="3:7" ht="12.75">
      <c r="C84" s="44" t="str">
        <f t="shared" si="5"/>
        <v>C3</v>
      </c>
      <c r="D84" t="s">
        <v>9</v>
      </c>
      <c r="E84" s="2">
        <v>216</v>
      </c>
      <c r="F84" s="48"/>
      <c r="G84" s="5">
        <f t="shared" si="6"/>
        <v>0</v>
      </c>
    </row>
    <row r="85" spans="3:7" ht="12.75">
      <c r="C85" s="44" t="str">
        <f t="shared" si="5"/>
        <v>C4</v>
      </c>
      <c r="D85" t="s">
        <v>9</v>
      </c>
      <c r="E85" s="2">
        <v>318</v>
      </c>
      <c r="F85" s="48"/>
      <c r="G85" s="5">
        <f t="shared" si="6"/>
        <v>0</v>
      </c>
    </row>
    <row r="86" spans="3:7" ht="12.75">
      <c r="C86" s="44" t="str">
        <f t="shared" si="5"/>
        <v>C5</v>
      </c>
      <c r="D86" t="s">
        <v>9</v>
      </c>
      <c r="E86" s="2">
        <v>0</v>
      </c>
      <c r="F86" s="48"/>
      <c r="G86" s="5">
        <f aca="true" t="shared" si="7" ref="G86:G94">+E86*F86</f>
        <v>0</v>
      </c>
    </row>
    <row r="87" spans="3:7" ht="12.75">
      <c r="C87" s="44" t="str">
        <f t="shared" si="5"/>
        <v>C6</v>
      </c>
      <c r="D87" t="s">
        <v>9</v>
      </c>
      <c r="E87" s="2">
        <v>41</v>
      </c>
      <c r="F87" s="48"/>
      <c r="G87" s="5">
        <f t="shared" si="7"/>
        <v>0</v>
      </c>
    </row>
    <row r="88" spans="3:7" ht="12.75">
      <c r="C88" s="44" t="str">
        <f t="shared" si="5"/>
        <v>C7</v>
      </c>
      <c r="D88" t="s">
        <v>9</v>
      </c>
      <c r="E88" s="2">
        <v>26</v>
      </c>
      <c r="F88" s="48"/>
      <c r="G88" s="5">
        <f t="shared" si="7"/>
        <v>0</v>
      </c>
    </row>
    <row r="89" spans="3:7" ht="12.75">
      <c r="C89" s="44" t="str">
        <f t="shared" si="5"/>
        <v>C8</v>
      </c>
      <c r="D89" t="s">
        <v>9</v>
      </c>
      <c r="E89" s="2">
        <v>0</v>
      </c>
      <c r="F89" s="48"/>
      <c r="G89" s="5">
        <f t="shared" si="7"/>
        <v>0</v>
      </c>
    </row>
    <row r="90" spans="3:7" ht="12.75">
      <c r="C90" s="44" t="str">
        <f t="shared" si="5"/>
        <v>C9</v>
      </c>
      <c r="D90" t="s">
        <v>9</v>
      </c>
      <c r="E90" s="2">
        <v>42</v>
      </c>
      <c r="F90" s="48"/>
      <c r="G90" s="5">
        <f t="shared" si="7"/>
        <v>0</v>
      </c>
    </row>
    <row r="91" spans="3:7" ht="12.75">
      <c r="C91" s="44" t="str">
        <f t="shared" si="5"/>
        <v>C10</v>
      </c>
      <c r="D91" t="s">
        <v>9</v>
      </c>
      <c r="E91" s="2">
        <v>0</v>
      </c>
      <c r="F91" s="48"/>
      <c r="G91" s="5">
        <f t="shared" si="7"/>
        <v>0</v>
      </c>
    </row>
    <row r="92" spans="3:7" ht="12.75">
      <c r="C92" s="44" t="str">
        <f t="shared" si="5"/>
        <v>D1</v>
      </c>
      <c r="D92" t="s">
        <v>9</v>
      </c>
      <c r="E92" s="2">
        <v>662</v>
      </c>
      <c r="F92" s="48"/>
      <c r="G92" s="5">
        <f t="shared" si="7"/>
        <v>0</v>
      </c>
    </row>
    <row r="93" spans="3:7" ht="12.75">
      <c r="C93" s="44" t="str">
        <f t="shared" si="5"/>
        <v>D2</v>
      </c>
      <c r="D93" t="s">
        <v>9</v>
      </c>
      <c r="E93" s="2">
        <v>0</v>
      </c>
      <c r="F93" s="48"/>
      <c r="G93" s="5">
        <f t="shared" si="7"/>
        <v>0</v>
      </c>
    </row>
    <row r="94" spans="3:7" ht="12.75">
      <c r="C94" s="44" t="str">
        <f t="shared" si="5"/>
        <v>D3</v>
      </c>
      <c r="D94" t="s">
        <v>9</v>
      </c>
      <c r="E94" s="2">
        <v>32</v>
      </c>
      <c r="F94" s="48"/>
      <c r="G94" s="5">
        <f t="shared" si="7"/>
        <v>0</v>
      </c>
    </row>
    <row r="95" spans="6:7" ht="12.75">
      <c r="F95" s="4"/>
      <c r="G95" s="5"/>
    </row>
    <row r="96" spans="1:3" ht="38.25">
      <c r="A96" s="37">
        <v>1</v>
      </c>
      <c r="B96" s="24">
        <f>SUM(A$15:A96)</f>
        <v>8</v>
      </c>
      <c r="C96" s="15" t="s">
        <v>46</v>
      </c>
    </row>
    <row r="97" spans="3:7" ht="14.25">
      <c r="C97" s="44" t="str">
        <f aca="true" t="shared" si="8" ref="C97:C117">C74</f>
        <v>A1</v>
      </c>
      <c r="D97" t="s">
        <v>54</v>
      </c>
      <c r="E97" s="2">
        <v>380</v>
      </c>
      <c r="F97" s="48"/>
      <c r="G97" s="5">
        <f>+E97*F97</f>
        <v>0</v>
      </c>
    </row>
    <row r="98" spans="3:7" ht="14.25">
      <c r="C98" s="44" t="str">
        <f t="shared" si="8"/>
        <v>A2</v>
      </c>
      <c r="D98" t="s">
        <v>54</v>
      </c>
      <c r="E98" s="2">
        <v>206</v>
      </c>
      <c r="F98" s="48"/>
      <c r="G98" s="5">
        <f aca="true" t="shared" si="9" ref="G98:G108">+E98*F98</f>
        <v>0</v>
      </c>
    </row>
    <row r="99" spans="3:7" ht="14.25">
      <c r="C99" s="44" t="str">
        <f t="shared" si="8"/>
        <v>A3</v>
      </c>
      <c r="D99" t="s">
        <v>55</v>
      </c>
      <c r="E99" s="2">
        <v>0</v>
      </c>
      <c r="F99" s="48"/>
      <c r="G99" s="5">
        <f t="shared" si="9"/>
        <v>0</v>
      </c>
    </row>
    <row r="100" spans="3:7" ht="14.25">
      <c r="C100" s="44" t="str">
        <f t="shared" si="8"/>
        <v>B1</v>
      </c>
      <c r="D100" t="s">
        <v>55</v>
      </c>
      <c r="E100" s="2">
        <v>43</v>
      </c>
      <c r="F100" s="48"/>
      <c r="G100" s="5">
        <f t="shared" si="9"/>
        <v>0</v>
      </c>
    </row>
    <row r="101" spans="3:7" ht="14.25">
      <c r="C101" s="44" t="str">
        <f t="shared" si="8"/>
        <v>B2</v>
      </c>
      <c r="D101" t="s">
        <v>55</v>
      </c>
      <c r="E101" s="2">
        <v>284</v>
      </c>
      <c r="F101" s="48"/>
      <c r="G101" s="5">
        <f t="shared" si="9"/>
        <v>0</v>
      </c>
    </row>
    <row r="102" spans="3:7" ht="14.25">
      <c r="C102" s="44" t="str">
        <f t="shared" si="8"/>
        <v>B3</v>
      </c>
      <c r="D102" t="s">
        <v>55</v>
      </c>
      <c r="E102" s="2">
        <v>101</v>
      </c>
      <c r="F102" s="48"/>
      <c r="G102" s="5">
        <f t="shared" si="9"/>
        <v>0</v>
      </c>
    </row>
    <row r="103" spans="3:7" ht="14.25">
      <c r="C103" s="44" t="str">
        <f t="shared" si="8"/>
        <v>B4</v>
      </c>
      <c r="D103" t="s">
        <v>55</v>
      </c>
      <c r="E103" s="2">
        <v>66</v>
      </c>
      <c r="F103" s="48"/>
      <c r="G103" s="5">
        <f t="shared" si="9"/>
        <v>0</v>
      </c>
    </row>
    <row r="104" spans="3:7" ht="14.25">
      <c r="C104" s="44" t="str">
        <f t="shared" si="8"/>
        <v>B5</v>
      </c>
      <c r="D104" t="s">
        <v>55</v>
      </c>
      <c r="E104" s="2">
        <v>0</v>
      </c>
      <c r="F104" s="48"/>
      <c r="G104" s="5">
        <f t="shared" si="9"/>
        <v>0</v>
      </c>
    </row>
    <row r="105" spans="3:7" ht="14.25">
      <c r="C105" s="44" t="str">
        <f t="shared" si="8"/>
        <v>C1</v>
      </c>
      <c r="D105" t="s">
        <v>55</v>
      </c>
      <c r="E105" s="2">
        <v>1174</v>
      </c>
      <c r="F105" s="48"/>
      <c r="G105" s="5">
        <f t="shared" si="9"/>
        <v>0</v>
      </c>
    </row>
    <row r="106" spans="3:7" ht="14.25">
      <c r="C106" s="44" t="str">
        <f t="shared" si="8"/>
        <v>C2</v>
      </c>
      <c r="D106" t="s">
        <v>55</v>
      </c>
      <c r="E106" s="2">
        <v>312</v>
      </c>
      <c r="F106" s="48"/>
      <c r="G106" s="5">
        <f t="shared" si="9"/>
        <v>0</v>
      </c>
    </row>
    <row r="107" spans="3:7" ht="14.25">
      <c r="C107" s="44" t="str">
        <f t="shared" si="8"/>
        <v>C3</v>
      </c>
      <c r="D107" t="s">
        <v>55</v>
      </c>
      <c r="E107" s="2">
        <v>494</v>
      </c>
      <c r="F107" s="48"/>
      <c r="G107" s="5">
        <f t="shared" si="9"/>
        <v>0</v>
      </c>
    </row>
    <row r="108" spans="3:7" ht="14.25">
      <c r="C108" s="44" t="str">
        <f t="shared" si="8"/>
        <v>C4</v>
      </c>
      <c r="D108" t="s">
        <v>55</v>
      </c>
      <c r="E108" s="2">
        <v>667</v>
      </c>
      <c r="F108" s="48"/>
      <c r="G108" s="5">
        <f t="shared" si="9"/>
        <v>0</v>
      </c>
    </row>
    <row r="109" spans="3:7" ht="14.25">
      <c r="C109" s="44" t="str">
        <f t="shared" si="8"/>
        <v>C5</v>
      </c>
      <c r="D109" t="s">
        <v>55</v>
      </c>
      <c r="E109" s="2">
        <v>0</v>
      </c>
      <c r="F109" s="48"/>
      <c r="G109" s="5">
        <f aca="true" t="shared" si="10" ref="G109:G117">+E109*F109</f>
        <v>0</v>
      </c>
    </row>
    <row r="110" spans="3:7" ht="14.25">
      <c r="C110" s="44" t="str">
        <f t="shared" si="8"/>
        <v>C6</v>
      </c>
      <c r="D110" t="s">
        <v>55</v>
      </c>
      <c r="E110" s="2">
        <v>99</v>
      </c>
      <c r="F110" s="48"/>
      <c r="G110" s="5">
        <f t="shared" si="10"/>
        <v>0</v>
      </c>
    </row>
    <row r="111" spans="3:7" ht="14.25">
      <c r="C111" s="44" t="str">
        <f t="shared" si="8"/>
        <v>C7</v>
      </c>
      <c r="D111" t="s">
        <v>55</v>
      </c>
      <c r="E111" s="2">
        <v>56</v>
      </c>
      <c r="F111" s="48"/>
      <c r="G111" s="5">
        <f t="shared" si="10"/>
        <v>0</v>
      </c>
    </row>
    <row r="112" spans="3:7" ht="14.25">
      <c r="C112" s="44" t="str">
        <f t="shared" si="8"/>
        <v>C8</v>
      </c>
      <c r="D112" t="s">
        <v>55</v>
      </c>
      <c r="E112" s="2">
        <v>0</v>
      </c>
      <c r="F112" s="48"/>
      <c r="G112" s="5">
        <f t="shared" si="10"/>
        <v>0</v>
      </c>
    </row>
    <row r="113" spans="3:7" ht="14.25">
      <c r="C113" s="44" t="str">
        <f t="shared" si="8"/>
        <v>C9</v>
      </c>
      <c r="D113" t="s">
        <v>55</v>
      </c>
      <c r="E113" s="2">
        <v>101</v>
      </c>
      <c r="F113" s="48"/>
      <c r="G113" s="5">
        <f t="shared" si="10"/>
        <v>0</v>
      </c>
    </row>
    <row r="114" spans="3:7" ht="14.25">
      <c r="C114" s="44" t="str">
        <f t="shared" si="8"/>
        <v>C10</v>
      </c>
      <c r="D114" t="s">
        <v>55</v>
      </c>
      <c r="E114" s="2">
        <v>0</v>
      </c>
      <c r="F114" s="48"/>
      <c r="G114" s="5">
        <f t="shared" si="10"/>
        <v>0</v>
      </c>
    </row>
    <row r="115" spans="3:7" ht="14.25">
      <c r="C115" s="44" t="str">
        <f t="shared" si="8"/>
        <v>D1</v>
      </c>
      <c r="D115" t="s">
        <v>55</v>
      </c>
      <c r="E115" s="2">
        <v>1458</v>
      </c>
      <c r="F115" s="48"/>
      <c r="G115" s="5">
        <f t="shared" si="10"/>
        <v>0</v>
      </c>
    </row>
    <row r="116" spans="3:7" ht="14.25">
      <c r="C116" s="44" t="str">
        <f t="shared" si="8"/>
        <v>D2</v>
      </c>
      <c r="D116" t="s">
        <v>55</v>
      </c>
      <c r="E116" s="2">
        <v>0</v>
      </c>
      <c r="F116" s="48"/>
      <c r="G116" s="5">
        <f t="shared" si="10"/>
        <v>0</v>
      </c>
    </row>
    <row r="117" spans="3:7" ht="14.25">
      <c r="C117" s="44" t="str">
        <f t="shared" si="8"/>
        <v>D3</v>
      </c>
      <c r="D117" t="s">
        <v>55</v>
      </c>
      <c r="E117" s="2">
        <v>95</v>
      </c>
      <c r="F117" s="48"/>
      <c r="G117" s="5">
        <f t="shared" si="10"/>
        <v>0</v>
      </c>
    </row>
    <row r="118" spans="3:7" ht="12.75">
      <c r="C118" s="22" t="s">
        <v>17</v>
      </c>
      <c r="D118" s="1"/>
      <c r="E118" s="3"/>
      <c r="F118" s="3"/>
      <c r="G118" s="8">
        <f>SUM(G16:G117)</f>
        <v>0</v>
      </c>
    </row>
    <row r="119" spans="3:7" ht="12.75">
      <c r="C119" s="31"/>
      <c r="D119" s="32"/>
      <c r="E119" s="33"/>
      <c r="F119" s="33"/>
      <c r="G119" s="34"/>
    </row>
    <row r="120" spans="2:3" ht="12.75">
      <c r="B120" s="43" t="s">
        <v>2</v>
      </c>
      <c r="C120" s="14" t="s">
        <v>15</v>
      </c>
    </row>
    <row r="122" spans="1:3" ht="41.25" customHeight="1">
      <c r="A122" s="37">
        <v>1</v>
      </c>
      <c r="B122" s="24">
        <f>SUM(A$122:A122)</f>
        <v>1</v>
      </c>
      <c r="C122" s="15" t="s">
        <v>43</v>
      </c>
    </row>
    <row r="123" spans="3:8" ht="14.25">
      <c r="C123" s="44" t="str">
        <f aca="true" t="shared" si="11" ref="C123:C143">C97</f>
        <v>A1</v>
      </c>
      <c r="D123" t="s">
        <v>52</v>
      </c>
      <c r="E123" s="2">
        <v>64</v>
      </c>
      <c r="F123" s="48"/>
      <c r="G123" s="5">
        <f>+E123*F123</f>
        <v>0</v>
      </c>
      <c r="H123" s="15"/>
    </row>
    <row r="124" spans="3:8" ht="14.25">
      <c r="C124" s="44" t="str">
        <f t="shared" si="11"/>
        <v>A2</v>
      </c>
      <c r="D124" t="s">
        <v>52</v>
      </c>
      <c r="E124" s="2">
        <v>0</v>
      </c>
      <c r="F124" s="48"/>
      <c r="G124" s="5">
        <f aca="true" t="shared" si="12" ref="G124:G143">+E124*F124</f>
        <v>0</v>
      </c>
      <c r="H124" s="15"/>
    </row>
    <row r="125" spans="3:8" ht="14.25">
      <c r="C125" s="44" t="str">
        <f t="shared" si="11"/>
        <v>A3</v>
      </c>
      <c r="D125" t="s">
        <v>53</v>
      </c>
      <c r="E125" s="2">
        <v>72</v>
      </c>
      <c r="F125" s="48"/>
      <c r="G125" s="5">
        <f t="shared" si="12"/>
        <v>0</v>
      </c>
      <c r="H125" s="15"/>
    </row>
    <row r="126" spans="3:8" ht="14.25">
      <c r="C126" s="44" t="str">
        <f t="shared" si="11"/>
        <v>B1</v>
      </c>
      <c r="D126" t="s">
        <v>53</v>
      </c>
      <c r="E126" s="2">
        <v>92</v>
      </c>
      <c r="F126" s="48"/>
      <c r="G126" s="5">
        <f t="shared" si="12"/>
        <v>0</v>
      </c>
      <c r="H126" s="15"/>
    </row>
    <row r="127" spans="3:8" ht="14.25">
      <c r="C127" s="44" t="str">
        <f t="shared" si="11"/>
        <v>B2</v>
      </c>
      <c r="D127" t="s">
        <v>53</v>
      </c>
      <c r="E127" s="2">
        <v>0</v>
      </c>
      <c r="F127" s="48"/>
      <c r="G127" s="5">
        <f t="shared" si="12"/>
        <v>0</v>
      </c>
      <c r="H127" s="15"/>
    </row>
    <row r="128" spans="3:8" ht="14.25">
      <c r="C128" s="44" t="str">
        <f t="shared" si="11"/>
        <v>B3</v>
      </c>
      <c r="D128" t="s">
        <v>53</v>
      </c>
      <c r="E128" s="2">
        <v>0</v>
      </c>
      <c r="F128" s="48"/>
      <c r="G128" s="5">
        <f t="shared" si="12"/>
        <v>0</v>
      </c>
      <c r="H128" s="15"/>
    </row>
    <row r="129" spans="3:8" ht="14.25">
      <c r="C129" s="44" t="str">
        <f t="shared" si="11"/>
        <v>B4</v>
      </c>
      <c r="D129" t="s">
        <v>53</v>
      </c>
      <c r="E129" s="2">
        <v>0</v>
      </c>
      <c r="F129" s="48"/>
      <c r="G129" s="5">
        <f t="shared" si="12"/>
        <v>0</v>
      </c>
      <c r="H129" s="15"/>
    </row>
    <row r="130" spans="3:8" ht="14.25">
      <c r="C130" s="44" t="str">
        <f t="shared" si="11"/>
        <v>B5</v>
      </c>
      <c r="D130" t="s">
        <v>53</v>
      </c>
      <c r="E130" s="2">
        <v>32</v>
      </c>
      <c r="F130" s="48"/>
      <c r="G130" s="5">
        <f t="shared" si="12"/>
        <v>0</v>
      </c>
      <c r="H130" s="15"/>
    </row>
    <row r="131" spans="3:8" ht="14.25">
      <c r="C131" s="44" t="str">
        <f t="shared" si="11"/>
        <v>C1</v>
      </c>
      <c r="D131" t="s">
        <v>53</v>
      </c>
      <c r="E131" s="2">
        <v>126</v>
      </c>
      <c r="F131" s="48"/>
      <c r="G131" s="5">
        <f t="shared" si="12"/>
        <v>0</v>
      </c>
      <c r="H131" s="15"/>
    </row>
    <row r="132" spans="3:8" ht="14.25">
      <c r="C132" s="44" t="str">
        <f t="shared" si="11"/>
        <v>C2</v>
      </c>
      <c r="D132" t="s">
        <v>53</v>
      </c>
      <c r="E132" s="2">
        <v>0</v>
      </c>
      <c r="F132" s="48"/>
      <c r="G132" s="5">
        <f t="shared" si="12"/>
        <v>0</v>
      </c>
      <c r="H132" s="15"/>
    </row>
    <row r="133" spans="3:8" ht="14.25">
      <c r="C133" s="44" t="str">
        <f t="shared" si="11"/>
        <v>C3</v>
      </c>
      <c r="D133" t="s">
        <v>53</v>
      </c>
      <c r="E133" s="2">
        <v>89</v>
      </c>
      <c r="F133" s="48"/>
      <c r="G133" s="5">
        <f t="shared" si="12"/>
        <v>0</v>
      </c>
      <c r="H133" s="15"/>
    </row>
    <row r="134" spans="3:8" ht="14.25">
      <c r="C134" s="44" t="str">
        <f t="shared" si="11"/>
        <v>C4</v>
      </c>
      <c r="D134" t="s">
        <v>53</v>
      </c>
      <c r="E134" s="2">
        <v>19</v>
      </c>
      <c r="F134" s="48"/>
      <c r="G134" s="5">
        <f t="shared" si="12"/>
        <v>0</v>
      </c>
      <c r="H134" s="15"/>
    </row>
    <row r="135" spans="3:8" ht="14.25">
      <c r="C135" s="44" t="str">
        <f t="shared" si="11"/>
        <v>C5</v>
      </c>
      <c r="D135" t="s">
        <v>53</v>
      </c>
      <c r="E135" s="2">
        <v>92</v>
      </c>
      <c r="F135" s="48"/>
      <c r="G135" s="5">
        <f t="shared" si="12"/>
        <v>0</v>
      </c>
      <c r="H135" s="15"/>
    </row>
    <row r="136" spans="3:8" ht="14.25">
      <c r="C136" s="44" t="str">
        <f t="shared" si="11"/>
        <v>C6</v>
      </c>
      <c r="D136" t="s">
        <v>53</v>
      </c>
      <c r="E136" s="2">
        <v>0</v>
      </c>
      <c r="F136" s="48"/>
      <c r="G136" s="5">
        <f t="shared" si="12"/>
        <v>0</v>
      </c>
      <c r="H136" s="15"/>
    </row>
    <row r="137" spans="3:8" ht="14.25">
      <c r="C137" s="44" t="str">
        <f t="shared" si="11"/>
        <v>C7</v>
      </c>
      <c r="D137" t="s">
        <v>53</v>
      </c>
      <c r="E137" s="2">
        <v>0</v>
      </c>
      <c r="F137" s="48"/>
      <c r="G137" s="5">
        <f t="shared" si="12"/>
        <v>0</v>
      </c>
      <c r="H137" s="15"/>
    </row>
    <row r="138" spans="3:8" ht="14.25">
      <c r="C138" s="44" t="str">
        <f t="shared" si="11"/>
        <v>C8</v>
      </c>
      <c r="D138" t="s">
        <v>53</v>
      </c>
      <c r="E138" s="2">
        <v>19</v>
      </c>
      <c r="F138" s="48"/>
      <c r="G138" s="5">
        <f t="shared" si="12"/>
        <v>0</v>
      </c>
      <c r="H138" s="15"/>
    </row>
    <row r="139" spans="3:8" ht="14.25">
      <c r="C139" s="44" t="str">
        <f t="shared" si="11"/>
        <v>C9</v>
      </c>
      <c r="D139" t="s">
        <v>53</v>
      </c>
      <c r="E139" s="2">
        <v>0</v>
      </c>
      <c r="F139" s="48"/>
      <c r="G139" s="5">
        <f t="shared" si="12"/>
        <v>0</v>
      </c>
      <c r="H139" s="15"/>
    </row>
    <row r="140" spans="3:8" ht="14.25">
      <c r="C140" s="44" t="str">
        <f t="shared" si="11"/>
        <v>C10</v>
      </c>
      <c r="D140" t="s">
        <v>53</v>
      </c>
      <c r="E140" s="2">
        <v>15</v>
      </c>
      <c r="F140" s="48"/>
      <c r="G140" s="5">
        <f t="shared" si="12"/>
        <v>0</v>
      </c>
      <c r="H140" s="15"/>
    </row>
    <row r="141" spans="3:8" ht="14.25">
      <c r="C141" s="44" t="str">
        <f t="shared" si="11"/>
        <v>D1</v>
      </c>
      <c r="D141" t="s">
        <v>53</v>
      </c>
      <c r="E141" s="2">
        <v>51</v>
      </c>
      <c r="F141" s="48"/>
      <c r="G141" s="5">
        <f t="shared" si="12"/>
        <v>0</v>
      </c>
      <c r="H141" s="15"/>
    </row>
    <row r="142" spans="3:8" ht="14.25">
      <c r="C142" s="44" t="str">
        <f t="shared" si="11"/>
        <v>D2</v>
      </c>
      <c r="D142" t="s">
        <v>53</v>
      </c>
      <c r="E142" s="2">
        <v>24</v>
      </c>
      <c r="F142" s="48"/>
      <c r="G142" s="5">
        <f t="shared" si="12"/>
        <v>0</v>
      </c>
      <c r="H142" s="15"/>
    </row>
    <row r="143" spans="3:8" ht="14.25">
      <c r="C143" s="44" t="str">
        <f t="shared" si="11"/>
        <v>D3</v>
      </c>
      <c r="D143" t="s">
        <v>53</v>
      </c>
      <c r="E143" s="2">
        <v>0</v>
      </c>
      <c r="F143" s="48"/>
      <c r="G143" s="5">
        <f t="shared" si="12"/>
        <v>0</v>
      </c>
      <c r="H143" s="15"/>
    </row>
    <row r="145" spans="1:3" ht="64.5" customHeight="1">
      <c r="A145" s="37">
        <v>1</v>
      </c>
      <c r="B145" s="24">
        <f>SUM(A$122:A145)</f>
        <v>2</v>
      </c>
      <c r="C145" s="15" t="s">
        <v>48</v>
      </c>
    </row>
    <row r="146" spans="3:9" ht="14.25">
      <c r="C146" s="44" t="str">
        <f aca="true" t="shared" si="13" ref="C146:C166">C123</f>
        <v>A1</v>
      </c>
      <c r="D146" t="s">
        <v>52</v>
      </c>
      <c r="E146" s="2">
        <f>532</f>
        <v>532</v>
      </c>
      <c r="F146" s="48"/>
      <c r="G146" s="5">
        <f>+E146*F146</f>
        <v>0</v>
      </c>
      <c r="I146" s="26"/>
    </row>
    <row r="147" spans="3:9" ht="14.25">
      <c r="C147" s="44" t="str">
        <f t="shared" si="13"/>
        <v>A2</v>
      </c>
      <c r="D147" t="s">
        <v>52</v>
      </c>
      <c r="E147" s="2">
        <v>0</v>
      </c>
      <c r="F147" s="48"/>
      <c r="G147" s="5">
        <f aca="true" t="shared" si="14" ref="G147:G166">+E147*F147</f>
        <v>0</v>
      </c>
      <c r="I147" s="26"/>
    </row>
    <row r="148" spans="3:9" ht="14.25">
      <c r="C148" s="44" t="str">
        <f t="shared" si="13"/>
        <v>A3</v>
      </c>
      <c r="D148" t="s">
        <v>53</v>
      </c>
      <c r="E148" s="2">
        <f>611</f>
        <v>611</v>
      </c>
      <c r="F148" s="48"/>
      <c r="G148" s="5">
        <f t="shared" si="14"/>
        <v>0</v>
      </c>
      <c r="I148" s="26"/>
    </row>
    <row r="149" spans="3:9" ht="14.25">
      <c r="C149" s="44" t="str">
        <f t="shared" si="13"/>
        <v>B1</v>
      </c>
      <c r="D149" t="s">
        <v>53</v>
      </c>
      <c r="E149" s="2">
        <f>842</f>
        <v>842</v>
      </c>
      <c r="F149" s="48"/>
      <c r="G149" s="5">
        <f t="shared" si="14"/>
        <v>0</v>
      </c>
      <c r="I149" s="26"/>
    </row>
    <row r="150" spans="3:9" ht="14.25">
      <c r="C150" s="44" t="str">
        <f t="shared" si="13"/>
        <v>B2</v>
      </c>
      <c r="D150" t="s">
        <v>53</v>
      </c>
      <c r="E150" s="2">
        <v>0</v>
      </c>
      <c r="F150" s="48"/>
      <c r="G150" s="5">
        <f t="shared" si="14"/>
        <v>0</v>
      </c>
      <c r="I150" s="26"/>
    </row>
    <row r="151" spans="3:9" ht="14.25">
      <c r="C151" s="44" t="str">
        <f t="shared" si="13"/>
        <v>B3</v>
      </c>
      <c r="D151" t="s">
        <v>53</v>
      </c>
      <c r="E151" s="2">
        <v>0</v>
      </c>
      <c r="F151" s="48"/>
      <c r="G151" s="5">
        <f t="shared" si="14"/>
        <v>0</v>
      </c>
      <c r="I151" s="26"/>
    </row>
    <row r="152" spans="3:9" ht="14.25">
      <c r="C152" s="44" t="str">
        <f t="shared" si="13"/>
        <v>B4</v>
      </c>
      <c r="D152" t="s">
        <v>53</v>
      </c>
      <c r="E152" s="2">
        <v>0</v>
      </c>
      <c r="F152" s="48"/>
      <c r="G152" s="5">
        <f t="shared" si="14"/>
        <v>0</v>
      </c>
      <c r="I152" s="26"/>
    </row>
    <row r="153" spans="3:9" ht="14.25">
      <c r="C153" s="44" t="str">
        <f t="shared" si="13"/>
        <v>B5</v>
      </c>
      <c r="D153" t="s">
        <v>53</v>
      </c>
      <c r="E153" s="2">
        <f>196</f>
        <v>196</v>
      </c>
      <c r="F153" s="48"/>
      <c r="G153" s="5">
        <f t="shared" si="14"/>
        <v>0</v>
      </c>
      <c r="I153" s="26"/>
    </row>
    <row r="154" spans="3:9" ht="14.25">
      <c r="C154" s="44" t="str">
        <f t="shared" si="13"/>
        <v>C1</v>
      </c>
      <c r="D154" t="s">
        <v>53</v>
      </c>
      <c r="E154" s="2">
        <f>1114</f>
        <v>1114</v>
      </c>
      <c r="F154" s="48"/>
      <c r="G154" s="5">
        <f t="shared" si="14"/>
        <v>0</v>
      </c>
      <c r="I154" s="26"/>
    </row>
    <row r="155" spans="3:9" ht="14.25">
      <c r="C155" s="44" t="str">
        <f t="shared" si="13"/>
        <v>C2</v>
      </c>
      <c r="D155" t="s">
        <v>53</v>
      </c>
      <c r="E155" s="2">
        <v>0</v>
      </c>
      <c r="F155" s="48"/>
      <c r="G155" s="5">
        <f t="shared" si="14"/>
        <v>0</v>
      </c>
      <c r="I155" s="26"/>
    </row>
    <row r="156" spans="3:9" ht="14.25">
      <c r="C156" s="44" t="str">
        <f t="shared" si="13"/>
        <v>C3</v>
      </c>
      <c r="D156" t="s">
        <v>53</v>
      </c>
      <c r="E156" s="2">
        <f>695</f>
        <v>695</v>
      </c>
      <c r="F156" s="48"/>
      <c r="G156" s="5">
        <f t="shared" si="14"/>
        <v>0</v>
      </c>
      <c r="I156" s="26"/>
    </row>
    <row r="157" spans="3:9" ht="14.25">
      <c r="C157" s="44" t="str">
        <f t="shared" si="13"/>
        <v>C4</v>
      </c>
      <c r="D157" t="s">
        <v>53</v>
      </c>
      <c r="E157" s="2">
        <f>129</f>
        <v>129</v>
      </c>
      <c r="F157" s="48"/>
      <c r="G157" s="5">
        <f t="shared" si="14"/>
        <v>0</v>
      </c>
      <c r="I157" s="26"/>
    </row>
    <row r="158" spans="3:9" ht="14.25">
      <c r="C158" s="44" t="str">
        <f t="shared" si="13"/>
        <v>C5</v>
      </c>
      <c r="D158" t="s">
        <v>53</v>
      </c>
      <c r="E158" s="2">
        <f>836</f>
        <v>836</v>
      </c>
      <c r="F158" s="48"/>
      <c r="G158" s="5">
        <f t="shared" si="14"/>
        <v>0</v>
      </c>
      <c r="I158" s="26"/>
    </row>
    <row r="159" spans="3:9" ht="14.25">
      <c r="C159" s="44" t="str">
        <f t="shared" si="13"/>
        <v>C6</v>
      </c>
      <c r="D159" t="s">
        <v>53</v>
      </c>
      <c r="E159" s="2">
        <v>0</v>
      </c>
      <c r="F159" s="48"/>
      <c r="G159" s="5">
        <f t="shared" si="14"/>
        <v>0</v>
      </c>
      <c r="I159" s="26"/>
    </row>
    <row r="160" spans="3:9" ht="14.25">
      <c r="C160" s="44" t="str">
        <f t="shared" si="13"/>
        <v>C7</v>
      </c>
      <c r="D160" t="s">
        <v>53</v>
      </c>
      <c r="E160" s="2">
        <v>0</v>
      </c>
      <c r="F160" s="48"/>
      <c r="G160" s="5">
        <f t="shared" si="14"/>
        <v>0</v>
      </c>
      <c r="I160" s="26"/>
    </row>
    <row r="161" spans="3:9" ht="14.25">
      <c r="C161" s="44" t="str">
        <f t="shared" si="13"/>
        <v>C8</v>
      </c>
      <c r="D161" t="s">
        <v>53</v>
      </c>
      <c r="E161" s="2">
        <f>141</f>
        <v>141</v>
      </c>
      <c r="F161" s="48"/>
      <c r="G161" s="5">
        <f t="shared" si="14"/>
        <v>0</v>
      </c>
      <c r="I161" s="26"/>
    </row>
    <row r="162" spans="3:9" ht="14.25">
      <c r="C162" s="44" t="str">
        <f t="shared" si="13"/>
        <v>C9</v>
      </c>
      <c r="D162" t="s">
        <v>53</v>
      </c>
      <c r="E162" s="2">
        <v>0</v>
      </c>
      <c r="F162" s="48"/>
      <c r="G162" s="5">
        <f t="shared" si="14"/>
        <v>0</v>
      </c>
      <c r="I162" s="26"/>
    </row>
    <row r="163" spans="3:9" ht="14.25">
      <c r="C163" s="44" t="str">
        <f t="shared" si="13"/>
        <v>C10</v>
      </c>
      <c r="D163" t="s">
        <v>53</v>
      </c>
      <c r="E163" s="2">
        <f>67</f>
        <v>67</v>
      </c>
      <c r="F163" s="48"/>
      <c r="G163" s="5">
        <f t="shared" si="14"/>
        <v>0</v>
      </c>
      <c r="I163" s="26"/>
    </row>
    <row r="164" spans="3:9" ht="14.25">
      <c r="C164" s="44" t="str">
        <f t="shared" si="13"/>
        <v>D1</v>
      </c>
      <c r="D164" t="s">
        <v>53</v>
      </c>
      <c r="E164" s="2">
        <f>322</f>
        <v>322</v>
      </c>
      <c r="F164" s="48"/>
      <c r="G164" s="5">
        <f t="shared" si="14"/>
        <v>0</v>
      </c>
      <c r="I164" s="26"/>
    </row>
    <row r="165" spans="3:9" ht="14.25">
      <c r="C165" s="44" t="str">
        <f t="shared" si="13"/>
        <v>D2</v>
      </c>
      <c r="D165" t="s">
        <v>53</v>
      </c>
      <c r="E165" s="2">
        <f>172</f>
        <v>172</v>
      </c>
      <c r="F165" s="48"/>
      <c r="G165" s="5">
        <f t="shared" si="14"/>
        <v>0</v>
      </c>
      <c r="I165" s="26"/>
    </row>
    <row r="166" spans="3:9" ht="14.25">
      <c r="C166" s="44" t="str">
        <f t="shared" si="13"/>
        <v>D3</v>
      </c>
      <c r="D166" t="s">
        <v>53</v>
      </c>
      <c r="E166" s="2">
        <v>0</v>
      </c>
      <c r="F166" s="48"/>
      <c r="G166" s="5">
        <f t="shared" si="14"/>
        <v>0</v>
      </c>
      <c r="I166" s="26"/>
    </row>
    <row r="167" spans="3:7" ht="12.75">
      <c r="C167" s="23"/>
      <c r="F167" s="4"/>
      <c r="G167" s="5"/>
    </row>
    <row r="168" spans="1:7" ht="89.25">
      <c r="A168" s="37">
        <v>1</v>
      </c>
      <c r="B168" s="24">
        <f>SUM(A$122:A168)</f>
        <v>3</v>
      </c>
      <c r="C168" s="15" t="s">
        <v>49</v>
      </c>
      <c r="F168" s="4"/>
      <c r="G168" s="5"/>
    </row>
    <row r="169" spans="3:9" ht="14.25">
      <c r="C169" s="44" t="str">
        <f aca="true" t="shared" si="15" ref="C169:C189">C146</f>
        <v>A1</v>
      </c>
      <c r="D169" t="s">
        <v>52</v>
      </c>
      <c r="E169" s="2">
        <v>479</v>
      </c>
      <c r="F169" s="48"/>
      <c r="G169" s="5">
        <f>F169*E169</f>
        <v>0</v>
      </c>
      <c r="I169" s="26"/>
    </row>
    <row r="170" spans="3:9" ht="14.25">
      <c r="C170" s="44" t="str">
        <f t="shared" si="15"/>
        <v>A2</v>
      </c>
      <c r="D170" t="s">
        <v>52</v>
      </c>
      <c r="E170" s="2">
        <v>258</v>
      </c>
      <c r="F170" s="48"/>
      <c r="G170" s="5">
        <f aca="true" t="shared" si="16" ref="G170:G189">F170*E170</f>
        <v>0</v>
      </c>
      <c r="I170" s="26"/>
    </row>
    <row r="171" spans="3:9" ht="14.25">
      <c r="C171" s="44" t="str">
        <f t="shared" si="15"/>
        <v>A3</v>
      </c>
      <c r="D171" t="s">
        <v>53</v>
      </c>
      <c r="E171" s="2">
        <v>0</v>
      </c>
      <c r="F171" s="48"/>
      <c r="G171" s="5">
        <f t="shared" si="16"/>
        <v>0</v>
      </c>
      <c r="I171" s="26"/>
    </row>
    <row r="172" spans="3:9" ht="14.25">
      <c r="C172" s="44" t="str">
        <f t="shared" si="15"/>
        <v>B1</v>
      </c>
      <c r="D172" t="s">
        <v>53</v>
      </c>
      <c r="E172" s="2">
        <v>1164</v>
      </c>
      <c r="F172" s="48"/>
      <c r="G172" s="5">
        <f t="shared" si="16"/>
        <v>0</v>
      </c>
      <c r="I172" s="26"/>
    </row>
    <row r="173" spans="3:9" ht="14.25">
      <c r="C173" s="44" t="str">
        <f t="shared" si="15"/>
        <v>B2</v>
      </c>
      <c r="D173" t="s">
        <v>53</v>
      </c>
      <c r="E173" s="2">
        <v>613</v>
      </c>
      <c r="F173" s="48"/>
      <c r="G173" s="5">
        <f t="shared" si="16"/>
        <v>0</v>
      </c>
      <c r="I173" s="26"/>
    </row>
    <row r="174" spans="3:9" ht="14.25">
      <c r="C174" s="44" t="str">
        <f t="shared" si="15"/>
        <v>B3</v>
      </c>
      <c r="D174" t="s">
        <v>53</v>
      </c>
      <c r="E174" s="2">
        <v>102</v>
      </c>
      <c r="F174" s="48"/>
      <c r="G174" s="5">
        <f t="shared" si="16"/>
        <v>0</v>
      </c>
      <c r="I174" s="26"/>
    </row>
    <row r="175" spans="3:9" ht="14.25">
      <c r="C175" s="44" t="str">
        <f t="shared" si="15"/>
        <v>B4</v>
      </c>
      <c r="D175" t="s">
        <v>53</v>
      </c>
      <c r="E175" s="2">
        <v>64</v>
      </c>
      <c r="F175" s="48"/>
      <c r="G175" s="5">
        <f t="shared" si="16"/>
        <v>0</v>
      </c>
      <c r="I175" s="26"/>
    </row>
    <row r="176" spans="3:9" ht="14.25">
      <c r="C176" s="44" t="str">
        <f t="shared" si="15"/>
        <v>B5</v>
      </c>
      <c r="D176" t="s">
        <v>53</v>
      </c>
      <c r="E176" s="2">
        <v>0</v>
      </c>
      <c r="F176" s="48"/>
      <c r="G176" s="5">
        <f t="shared" si="16"/>
        <v>0</v>
      </c>
      <c r="I176" s="26"/>
    </row>
    <row r="177" spans="3:9" ht="14.25">
      <c r="C177" s="44" t="str">
        <f t="shared" si="15"/>
        <v>C1</v>
      </c>
      <c r="D177" t="s">
        <v>53</v>
      </c>
      <c r="E177" s="2">
        <v>1603</v>
      </c>
      <c r="F177" s="48"/>
      <c r="G177" s="5">
        <f t="shared" si="16"/>
        <v>0</v>
      </c>
      <c r="I177" s="26"/>
    </row>
    <row r="178" spans="3:9" ht="14.25">
      <c r="C178" s="44" t="str">
        <f t="shared" si="15"/>
        <v>C2</v>
      </c>
      <c r="D178" t="s">
        <v>53</v>
      </c>
      <c r="E178" s="2">
        <v>428</v>
      </c>
      <c r="F178" s="48"/>
      <c r="G178" s="5">
        <f t="shared" si="16"/>
        <v>0</v>
      </c>
      <c r="I178" s="26"/>
    </row>
    <row r="179" spans="3:9" ht="14.25">
      <c r="C179" s="44" t="str">
        <f t="shared" si="15"/>
        <v>C3</v>
      </c>
      <c r="D179" t="s">
        <v>53</v>
      </c>
      <c r="E179" s="2">
        <v>586</v>
      </c>
      <c r="F179" s="48"/>
      <c r="G179" s="5">
        <f t="shared" si="16"/>
        <v>0</v>
      </c>
      <c r="I179" s="26"/>
    </row>
    <row r="180" spans="3:9" ht="14.25">
      <c r="C180" s="44" t="str">
        <f t="shared" si="15"/>
        <v>C4</v>
      </c>
      <c r="D180" t="s">
        <v>53</v>
      </c>
      <c r="E180" s="2">
        <v>819</v>
      </c>
      <c r="F180" s="48"/>
      <c r="G180" s="5">
        <f t="shared" si="16"/>
        <v>0</v>
      </c>
      <c r="I180" s="26"/>
    </row>
    <row r="181" spans="3:9" ht="14.25">
      <c r="C181" s="44" t="str">
        <f t="shared" si="15"/>
        <v>C5</v>
      </c>
      <c r="D181" t="s">
        <v>53</v>
      </c>
      <c r="E181" s="2">
        <v>0</v>
      </c>
      <c r="F181" s="48"/>
      <c r="G181" s="5">
        <f t="shared" si="16"/>
        <v>0</v>
      </c>
      <c r="I181" s="26"/>
    </row>
    <row r="182" spans="3:9" ht="14.25">
      <c r="C182" s="44" t="str">
        <f t="shared" si="15"/>
        <v>C6</v>
      </c>
      <c r="D182" t="s">
        <v>53</v>
      </c>
      <c r="E182" s="2">
        <v>125</v>
      </c>
      <c r="F182" s="48"/>
      <c r="G182" s="5">
        <f t="shared" si="16"/>
        <v>0</v>
      </c>
      <c r="I182" s="26"/>
    </row>
    <row r="183" spans="3:9" ht="14.25">
      <c r="C183" s="44" t="str">
        <f t="shared" si="15"/>
        <v>C7</v>
      </c>
      <c r="D183" t="s">
        <v>53</v>
      </c>
      <c r="E183" s="2">
        <v>60</v>
      </c>
      <c r="F183" s="48"/>
      <c r="G183" s="5">
        <f t="shared" si="16"/>
        <v>0</v>
      </c>
      <c r="I183" s="26"/>
    </row>
    <row r="184" spans="3:9" ht="14.25">
      <c r="C184" s="44" t="str">
        <f t="shared" si="15"/>
        <v>C8</v>
      </c>
      <c r="D184" t="s">
        <v>53</v>
      </c>
      <c r="E184" s="2">
        <v>0</v>
      </c>
      <c r="F184" s="48"/>
      <c r="G184" s="5">
        <f t="shared" si="16"/>
        <v>0</v>
      </c>
      <c r="I184" s="26"/>
    </row>
    <row r="185" spans="3:9" ht="14.25">
      <c r="C185" s="44" t="str">
        <f t="shared" si="15"/>
        <v>C9</v>
      </c>
      <c r="D185" t="s">
        <v>53</v>
      </c>
      <c r="E185" s="2">
        <v>131</v>
      </c>
      <c r="F185" s="48"/>
      <c r="G185" s="5">
        <f t="shared" si="16"/>
        <v>0</v>
      </c>
      <c r="I185" s="26"/>
    </row>
    <row r="186" spans="3:9" ht="14.25">
      <c r="C186" s="44" t="str">
        <f t="shared" si="15"/>
        <v>C10</v>
      </c>
      <c r="D186" t="s">
        <v>53</v>
      </c>
      <c r="E186" s="2">
        <v>0</v>
      </c>
      <c r="F186" s="48"/>
      <c r="G186" s="5">
        <f t="shared" si="16"/>
        <v>0</v>
      </c>
      <c r="I186" s="26"/>
    </row>
    <row r="187" spans="3:9" ht="14.25">
      <c r="C187" s="44" t="str">
        <f t="shared" si="15"/>
        <v>D1</v>
      </c>
      <c r="D187" t="s">
        <v>53</v>
      </c>
      <c r="E187" s="2">
        <v>2164</v>
      </c>
      <c r="F187" s="48"/>
      <c r="G187" s="5">
        <f t="shared" si="16"/>
        <v>0</v>
      </c>
      <c r="I187" s="26"/>
    </row>
    <row r="188" spans="3:9" ht="14.25">
      <c r="C188" s="44" t="str">
        <f t="shared" si="15"/>
        <v>D2</v>
      </c>
      <c r="D188" t="s">
        <v>53</v>
      </c>
      <c r="E188" s="2">
        <v>0</v>
      </c>
      <c r="F188" s="48"/>
      <c r="G188" s="5">
        <f t="shared" si="16"/>
        <v>0</v>
      </c>
      <c r="I188" s="26"/>
    </row>
    <row r="189" spans="3:9" ht="14.25">
      <c r="C189" s="44" t="str">
        <f t="shared" si="15"/>
        <v>D3</v>
      </c>
      <c r="D189" t="s">
        <v>53</v>
      </c>
      <c r="E189" s="2">
        <v>164</v>
      </c>
      <c r="F189" s="48"/>
      <c r="G189" s="5">
        <f t="shared" si="16"/>
        <v>0</v>
      </c>
      <c r="I189" s="26"/>
    </row>
    <row r="190" spans="6:7" ht="12.75">
      <c r="F190" s="4"/>
      <c r="G190" s="5"/>
    </row>
    <row r="191" spans="1:3" ht="51">
      <c r="A191" s="37">
        <v>1</v>
      </c>
      <c r="B191" s="24">
        <f>SUM(A$122:A191)</f>
        <v>4</v>
      </c>
      <c r="C191" s="15" t="s">
        <v>50</v>
      </c>
    </row>
    <row r="192" spans="3:7" ht="12.75">
      <c r="C192" s="21"/>
      <c r="D192" t="s">
        <v>16</v>
      </c>
      <c r="E192" s="2">
        <f>SUM(E146:E189)*0.01</f>
        <v>144.17000000000002</v>
      </c>
      <c r="F192" s="48"/>
      <c r="G192" s="5">
        <f>+E192*F192</f>
        <v>0</v>
      </c>
    </row>
    <row r="194" spans="1:3" ht="51">
      <c r="A194" s="37">
        <v>1</v>
      </c>
      <c r="B194" s="24">
        <f>SUM(A$122:A194)</f>
        <v>5</v>
      </c>
      <c r="C194" s="15" t="s">
        <v>36</v>
      </c>
    </row>
    <row r="195" spans="4:7" ht="12.75">
      <c r="D195" t="s">
        <v>35</v>
      </c>
      <c r="E195" s="2">
        <v>150</v>
      </c>
      <c r="F195" s="48"/>
      <c r="G195" s="5">
        <f>+E195*F195</f>
        <v>0</v>
      </c>
    </row>
    <row r="197" spans="1:3" ht="25.5">
      <c r="A197" s="37">
        <v>1</v>
      </c>
      <c r="B197" s="24">
        <f>SUM(A$122:A197)</f>
        <v>6</v>
      </c>
      <c r="C197" s="15" t="s">
        <v>56</v>
      </c>
    </row>
    <row r="198" spans="3:7" ht="14.25">
      <c r="C198" s="44" t="str">
        <f aca="true" t="shared" si="17" ref="C198:C218">C169</f>
        <v>A1</v>
      </c>
      <c r="D198" t="s">
        <v>33</v>
      </c>
      <c r="E198" s="2">
        <v>259</v>
      </c>
      <c r="F198" s="49"/>
      <c r="G198" s="5">
        <f aca="true" t="shared" si="18" ref="G198:G203">+E198*F198</f>
        <v>0</v>
      </c>
    </row>
    <row r="199" spans="3:7" ht="14.25">
      <c r="C199" s="44" t="str">
        <f t="shared" si="17"/>
        <v>A2</v>
      </c>
      <c r="D199" t="s">
        <v>33</v>
      </c>
      <c r="E199" s="2">
        <v>75</v>
      </c>
      <c r="F199" s="49"/>
      <c r="G199" s="5">
        <f t="shared" si="18"/>
        <v>0</v>
      </c>
    </row>
    <row r="200" spans="3:7" ht="14.25">
      <c r="C200" s="44" t="str">
        <f t="shared" si="17"/>
        <v>A3</v>
      </c>
      <c r="D200" t="s">
        <v>34</v>
      </c>
      <c r="E200" s="2">
        <v>123</v>
      </c>
      <c r="F200" s="49"/>
      <c r="G200" s="5">
        <f t="shared" si="18"/>
        <v>0</v>
      </c>
    </row>
    <row r="201" spans="3:7" ht="14.25">
      <c r="C201" s="44" t="str">
        <f t="shared" si="17"/>
        <v>B1</v>
      </c>
      <c r="D201" t="s">
        <v>34</v>
      </c>
      <c r="E201" s="2">
        <v>368</v>
      </c>
      <c r="F201" s="49"/>
      <c r="G201" s="5">
        <f t="shared" si="18"/>
        <v>0</v>
      </c>
    </row>
    <row r="202" spans="3:7" ht="14.25">
      <c r="C202" s="44" t="str">
        <f t="shared" si="17"/>
        <v>B2</v>
      </c>
      <c r="D202" t="s">
        <v>34</v>
      </c>
      <c r="E202" s="2">
        <v>146</v>
      </c>
      <c r="F202" s="49"/>
      <c r="G202" s="5">
        <f t="shared" si="18"/>
        <v>0</v>
      </c>
    </row>
    <row r="203" spans="3:7" ht="14.25">
      <c r="C203" s="44" t="str">
        <f t="shared" si="17"/>
        <v>B3</v>
      </c>
      <c r="D203" t="s">
        <v>34</v>
      </c>
      <c r="E203" s="2">
        <v>46</v>
      </c>
      <c r="F203" s="49"/>
      <c r="G203" s="5">
        <f t="shared" si="18"/>
        <v>0</v>
      </c>
    </row>
    <row r="204" spans="3:7" ht="14.25">
      <c r="C204" s="44" t="str">
        <f t="shared" si="17"/>
        <v>B4</v>
      </c>
      <c r="D204" t="s">
        <v>34</v>
      </c>
      <c r="E204" s="2">
        <v>26</v>
      </c>
      <c r="F204" s="49"/>
      <c r="G204" s="5">
        <f aca="true" t="shared" si="19" ref="G204:G218">+E204*F204</f>
        <v>0</v>
      </c>
    </row>
    <row r="205" spans="3:7" ht="14.25">
      <c r="C205" s="44" t="str">
        <f t="shared" si="17"/>
        <v>B5</v>
      </c>
      <c r="D205" t="s">
        <v>34</v>
      </c>
      <c r="E205" s="2">
        <v>69</v>
      </c>
      <c r="F205" s="49"/>
      <c r="G205" s="5">
        <f t="shared" si="19"/>
        <v>0</v>
      </c>
    </row>
    <row r="206" spans="3:7" ht="14.25">
      <c r="C206" s="44" t="str">
        <f t="shared" si="17"/>
        <v>C1</v>
      </c>
      <c r="D206" t="s">
        <v>34</v>
      </c>
      <c r="E206" s="2">
        <v>664</v>
      </c>
      <c r="F206" s="49"/>
      <c r="G206" s="5">
        <f t="shared" si="19"/>
        <v>0</v>
      </c>
    </row>
    <row r="207" spans="3:7" ht="14.25">
      <c r="C207" s="44" t="str">
        <f t="shared" si="17"/>
        <v>C2</v>
      </c>
      <c r="D207" t="s">
        <v>34</v>
      </c>
      <c r="E207" s="2">
        <v>111</v>
      </c>
      <c r="F207" s="49"/>
      <c r="G207" s="5">
        <f t="shared" si="19"/>
        <v>0</v>
      </c>
    </row>
    <row r="208" spans="3:7" ht="14.25">
      <c r="C208" s="44" t="str">
        <f t="shared" si="17"/>
        <v>C3</v>
      </c>
      <c r="D208" t="s">
        <v>34</v>
      </c>
      <c r="E208" s="2">
        <v>342</v>
      </c>
      <c r="F208" s="49"/>
      <c r="G208" s="5">
        <f t="shared" si="19"/>
        <v>0</v>
      </c>
    </row>
    <row r="209" spans="3:7" ht="14.25">
      <c r="C209" s="44" t="str">
        <f t="shared" si="17"/>
        <v>C4</v>
      </c>
      <c r="D209" t="s">
        <v>34</v>
      </c>
      <c r="E209" s="2">
        <v>288</v>
      </c>
      <c r="F209" s="49"/>
      <c r="G209" s="5">
        <f t="shared" si="19"/>
        <v>0</v>
      </c>
    </row>
    <row r="210" spans="3:7" ht="14.25">
      <c r="C210" s="44" t="str">
        <f t="shared" si="17"/>
        <v>C5</v>
      </c>
      <c r="D210" t="s">
        <v>34</v>
      </c>
      <c r="E210" s="2">
        <v>227</v>
      </c>
      <c r="F210" s="49"/>
      <c r="G210" s="5">
        <f t="shared" si="19"/>
        <v>0</v>
      </c>
    </row>
    <row r="211" spans="3:7" ht="14.25">
      <c r="C211" s="44" t="str">
        <f t="shared" si="17"/>
        <v>C6</v>
      </c>
      <c r="D211" t="s">
        <v>34</v>
      </c>
      <c r="E211" s="2">
        <v>37</v>
      </c>
      <c r="F211" s="49"/>
      <c r="G211" s="5">
        <f t="shared" si="19"/>
        <v>0</v>
      </c>
    </row>
    <row r="212" spans="3:7" ht="14.25">
      <c r="C212" s="44" t="str">
        <f t="shared" si="17"/>
        <v>C7</v>
      </c>
      <c r="D212" t="s">
        <v>34</v>
      </c>
      <c r="E212" s="2">
        <v>23</v>
      </c>
      <c r="F212" s="49"/>
      <c r="G212" s="5">
        <f t="shared" si="19"/>
        <v>0</v>
      </c>
    </row>
    <row r="213" spans="3:7" ht="14.25">
      <c r="C213" s="44" t="str">
        <f t="shared" si="17"/>
        <v>C8</v>
      </c>
      <c r="D213" t="s">
        <v>34</v>
      </c>
      <c r="E213" s="2">
        <v>36</v>
      </c>
      <c r="F213" s="49"/>
      <c r="G213" s="5">
        <f t="shared" si="19"/>
        <v>0</v>
      </c>
    </row>
    <row r="214" spans="3:7" ht="14.25">
      <c r="C214" s="44" t="str">
        <f t="shared" si="17"/>
        <v>C9</v>
      </c>
      <c r="D214" t="s">
        <v>34</v>
      </c>
      <c r="E214" s="2">
        <v>37</v>
      </c>
      <c r="F214" s="49"/>
      <c r="G214" s="5">
        <f t="shared" si="19"/>
        <v>0</v>
      </c>
    </row>
    <row r="215" spans="3:7" ht="14.25">
      <c r="C215" s="44" t="str">
        <f t="shared" si="17"/>
        <v>C10</v>
      </c>
      <c r="D215" t="s">
        <v>34</v>
      </c>
      <c r="E215" s="2">
        <v>33</v>
      </c>
      <c r="F215" s="49"/>
      <c r="G215" s="5">
        <f t="shared" si="19"/>
        <v>0</v>
      </c>
    </row>
    <row r="216" spans="3:7" ht="14.25">
      <c r="C216" s="44" t="str">
        <f t="shared" si="17"/>
        <v>D1</v>
      </c>
      <c r="D216" t="s">
        <v>34</v>
      </c>
      <c r="E216" s="2">
        <v>585</v>
      </c>
      <c r="F216" s="49"/>
      <c r="G216" s="5">
        <f t="shared" si="19"/>
        <v>0</v>
      </c>
    </row>
    <row r="217" spans="3:7" ht="14.25">
      <c r="C217" s="44" t="str">
        <f t="shared" si="17"/>
        <v>D2</v>
      </c>
      <c r="D217" t="s">
        <v>34</v>
      </c>
      <c r="E217" s="2">
        <v>45</v>
      </c>
      <c r="F217" s="49"/>
      <c r="G217" s="5">
        <f t="shared" si="19"/>
        <v>0</v>
      </c>
    </row>
    <row r="218" spans="3:7" ht="14.25">
      <c r="C218" s="44" t="str">
        <f t="shared" si="17"/>
        <v>D3</v>
      </c>
      <c r="D218" t="s">
        <v>34</v>
      </c>
      <c r="E218" s="2">
        <v>29</v>
      </c>
      <c r="F218" s="49"/>
      <c r="G218" s="5">
        <f t="shared" si="19"/>
        <v>0</v>
      </c>
    </row>
    <row r="219" spans="6:7" ht="13.5" customHeight="1">
      <c r="F219" s="4"/>
      <c r="G219" s="5"/>
    </row>
    <row r="220" spans="1:3" ht="78.75" customHeight="1">
      <c r="A220" s="37">
        <v>1</v>
      </c>
      <c r="B220" s="24">
        <f>SUM(A$122:A220)</f>
        <v>7</v>
      </c>
      <c r="C220" s="15" t="s">
        <v>57</v>
      </c>
    </row>
    <row r="221" spans="3:7" ht="14.25">
      <c r="C221" s="44" t="str">
        <f aca="true" t="shared" si="20" ref="C221:C241">C198</f>
        <v>A1</v>
      </c>
      <c r="D221" t="s">
        <v>31</v>
      </c>
      <c r="E221" s="2">
        <v>368</v>
      </c>
      <c r="F221" s="48"/>
      <c r="G221" s="5">
        <f>+E221*F221</f>
        <v>0</v>
      </c>
    </row>
    <row r="222" spans="3:7" ht="14.25">
      <c r="C222" s="44" t="str">
        <f t="shared" si="20"/>
        <v>A2</v>
      </c>
      <c r="D222" t="s">
        <v>31</v>
      </c>
      <c r="E222" s="2">
        <v>198</v>
      </c>
      <c r="F222" s="48"/>
      <c r="G222" s="5">
        <f aca="true" t="shared" si="21" ref="G222:G231">+E222*F222</f>
        <v>0</v>
      </c>
    </row>
    <row r="223" spans="3:7" ht="14.25">
      <c r="C223" s="44" t="str">
        <f t="shared" si="20"/>
        <v>A3</v>
      </c>
      <c r="D223" t="s">
        <v>32</v>
      </c>
      <c r="E223" s="2">
        <v>0</v>
      </c>
      <c r="F223" s="48"/>
      <c r="G223" s="5">
        <f t="shared" si="21"/>
        <v>0</v>
      </c>
    </row>
    <row r="224" spans="3:7" ht="14.25">
      <c r="C224" s="44" t="str">
        <f t="shared" si="20"/>
        <v>B1</v>
      </c>
      <c r="D224" t="s">
        <v>32</v>
      </c>
      <c r="E224" s="2">
        <v>969</v>
      </c>
      <c r="F224" s="48"/>
      <c r="G224" s="5">
        <f t="shared" si="21"/>
        <v>0</v>
      </c>
    </row>
    <row r="225" spans="3:7" ht="14.25">
      <c r="C225" s="44" t="str">
        <f t="shared" si="20"/>
        <v>B2</v>
      </c>
      <c r="D225" t="s">
        <v>32</v>
      </c>
      <c r="E225" s="2">
        <v>488</v>
      </c>
      <c r="F225" s="48"/>
      <c r="G225" s="5">
        <f t="shared" si="21"/>
        <v>0</v>
      </c>
    </row>
    <row r="226" spans="3:7" ht="14.25">
      <c r="C226" s="44" t="str">
        <f t="shared" si="20"/>
        <v>B3</v>
      </c>
      <c r="D226" t="s">
        <v>32</v>
      </c>
      <c r="E226" s="2">
        <v>71</v>
      </c>
      <c r="F226" s="48"/>
      <c r="G226" s="5">
        <f t="shared" si="21"/>
        <v>0</v>
      </c>
    </row>
    <row r="227" spans="3:7" ht="14.25">
      <c r="C227" s="44" t="str">
        <f t="shared" si="20"/>
        <v>B4</v>
      </c>
      <c r="D227" t="s">
        <v>32</v>
      </c>
      <c r="E227" s="2">
        <v>45</v>
      </c>
      <c r="F227" s="48"/>
      <c r="G227" s="5">
        <f t="shared" si="21"/>
        <v>0</v>
      </c>
    </row>
    <row r="228" spans="3:7" ht="14.25">
      <c r="C228" s="44" t="str">
        <f t="shared" si="20"/>
        <v>B5</v>
      </c>
      <c r="D228" t="s">
        <v>32</v>
      </c>
      <c r="E228" s="2">
        <v>0</v>
      </c>
      <c r="F228" s="48"/>
      <c r="G228" s="5">
        <f t="shared" si="21"/>
        <v>0</v>
      </c>
    </row>
    <row r="229" spans="3:7" ht="14.25">
      <c r="C229" s="44" t="str">
        <f t="shared" si="20"/>
        <v>C1</v>
      </c>
      <c r="D229" t="s">
        <v>32</v>
      </c>
      <c r="E229" s="2">
        <v>1242</v>
      </c>
      <c r="F229" s="48"/>
      <c r="G229" s="5">
        <f t="shared" si="21"/>
        <v>0</v>
      </c>
    </row>
    <row r="230" spans="3:7" ht="14.25">
      <c r="C230" s="44" t="str">
        <f t="shared" si="20"/>
        <v>C2</v>
      </c>
      <c r="D230" t="s">
        <v>32</v>
      </c>
      <c r="E230" s="2">
        <v>339</v>
      </c>
      <c r="F230" s="48"/>
      <c r="G230" s="5">
        <f t="shared" si="21"/>
        <v>0</v>
      </c>
    </row>
    <row r="231" spans="3:7" ht="14.25">
      <c r="C231" s="44" t="str">
        <f t="shared" si="20"/>
        <v>C3</v>
      </c>
      <c r="D231" t="s">
        <v>32</v>
      </c>
      <c r="E231" s="2">
        <v>441</v>
      </c>
      <c r="F231" s="48"/>
      <c r="G231" s="5">
        <f t="shared" si="21"/>
        <v>0</v>
      </c>
    </row>
    <row r="232" spans="3:7" ht="14.25">
      <c r="C232" s="44" t="str">
        <f t="shared" si="20"/>
        <v>C4</v>
      </c>
      <c r="D232" t="s">
        <v>32</v>
      </c>
      <c r="E232" s="2">
        <v>624</v>
      </c>
      <c r="F232" s="48"/>
      <c r="G232" s="5">
        <f aca="true" t="shared" si="22" ref="G232:G241">+E232*F232</f>
        <v>0</v>
      </c>
    </row>
    <row r="233" spans="3:7" ht="14.25">
      <c r="C233" s="44" t="str">
        <f t="shared" si="20"/>
        <v>C5</v>
      </c>
      <c r="D233" t="s">
        <v>32</v>
      </c>
      <c r="E233" s="2">
        <v>0</v>
      </c>
      <c r="F233" s="48"/>
      <c r="G233" s="5">
        <f t="shared" si="22"/>
        <v>0</v>
      </c>
    </row>
    <row r="234" spans="3:7" ht="14.25">
      <c r="C234" s="44" t="str">
        <f t="shared" si="20"/>
        <v>C6</v>
      </c>
      <c r="D234" t="s">
        <v>32</v>
      </c>
      <c r="E234" s="2">
        <v>97</v>
      </c>
      <c r="F234" s="48"/>
      <c r="G234" s="5">
        <f t="shared" si="22"/>
        <v>0</v>
      </c>
    </row>
    <row r="235" spans="3:7" ht="14.25">
      <c r="C235" s="44" t="str">
        <f t="shared" si="20"/>
        <v>C7</v>
      </c>
      <c r="D235" t="s">
        <v>32</v>
      </c>
      <c r="E235" s="2">
        <v>44</v>
      </c>
      <c r="F235" s="48"/>
      <c r="G235" s="5">
        <f t="shared" si="22"/>
        <v>0</v>
      </c>
    </row>
    <row r="236" spans="3:7" ht="14.25">
      <c r="C236" s="44" t="str">
        <f t="shared" si="20"/>
        <v>C8</v>
      </c>
      <c r="D236" t="s">
        <v>32</v>
      </c>
      <c r="E236" s="2">
        <v>0</v>
      </c>
      <c r="F236" s="48"/>
      <c r="G236" s="5">
        <f t="shared" si="22"/>
        <v>0</v>
      </c>
    </row>
    <row r="237" spans="3:7" ht="14.25">
      <c r="C237" s="44" t="str">
        <f t="shared" si="20"/>
        <v>C9</v>
      </c>
      <c r="D237" t="s">
        <v>32</v>
      </c>
      <c r="E237" s="2">
        <v>102</v>
      </c>
      <c r="F237" s="48"/>
      <c r="G237" s="5">
        <f t="shared" si="22"/>
        <v>0</v>
      </c>
    </row>
    <row r="238" spans="3:7" ht="14.25">
      <c r="C238" s="44" t="str">
        <f t="shared" si="20"/>
        <v>C10</v>
      </c>
      <c r="D238" t="s">
        <v>32</v>
      </c>
      <c r="E238" s="2">
        <v>0</v>
      </c>
      <c r="F238" s="48"/>
      <c r="G238" s="5">
        <f t="shared" si="22"/>
        <v>0</v>
      </c>
    </row>
    <row r="239" spans="3:7" ht="14.25">
      <c r="C239" s="44" t="str">
        <f t="shared" si="20"/>
        <v>D1</v>
      </c>
      <c r="D239" t="s">
        <v>32</v>
      </c>
      <c r="E239" s="2">
        <v>1746</v>
      </c>
      <c r="F239" s="48"/>
      <c r="G239" s="5">
        <f t="shared" si="22"/>
        <v>0</v>
      </c>
    </row>
    <row r="240" spans="3:7" ht="14.25">
      <c r="C240" s="44" t="str">
        <f t="shared" si="20"/>
        <v>D2</v>
      </c>
      <c r="D240" t="s">
        <v>32</v>
      </c>
      <c r="E240" s="2">
        <v>0</v>
      </c>
      <c r="F240" s="48"/>
      <c r="G240" s="5">
        <f t="shared" si="22"/>
        <v>0</v>
      </c>
    </row>
    <row r="241" spans="3:7" ht="14.25">
      <c r="C241" s="44" t="str">
        <f t="shared" si="20"/>
        <v>D3</v>
      </c>
      <c r="D241" t="s">
        <v>32</v>
      </c>
      <c r="E241" s="2">
        <v>137</v>
      </c>
      <c r="F241" s="48"/>
      <c r="G241" s="5">
        <f t="shared" si="22"/>
        <v>0</v>
      </c>
    </row>
    <row r="242" spans="6:7" ht="12.75">
      <c r="F242" s="4"/>
      <c r="G242" s="5"/>
    </row>
    <row r="243" spans="1:3" ht="114.75">
      <c r="A243" s="37">
        <v>1</v>
      </c>
      <c r="B243" s="24">
        <f>SUM(A$122:A243)</f>
        <v>8</v>
      </c>
      <c r="C243" s="15" t="s">
        <v>107</v>
      </c>
    </row>
    <row r="244" spans="3:7" ht="14.25">
      <c r="C244" s="44" t="str">
        <f aca="true" t="shared" si="23" ref="C244:C264">C221</f>
        <v>A1</v>
      </c>
      <c r="D244" t="s">
        <v>31</v>
      </c>
      <c r="E244" s="2">
        <v>88</v>
      </c>
      <c r="F244" s="49"/>
      <c r="G244" s="5">
        <f>+E244*F244</f>
        <v>0</v>
      </c>
    </row>
    <row r="245" spans="3:7" ht="14.25">
      <c r="C245" s="44" t="str">
        <f t="shared" si="23"/>
        <v>A2</v>
      </c>
      <c r="D245" t="s">
        <v>31</v>
      </c>
      <c r="E245" s="2">
        <v>48</v>
      </c>
      <c r="F245" s="49"/>
      <c r="G245" s="5">
        <f aca="true" t="shared" si="24" ref="G245:G264">+E245*F245</f>
        <v>0</v>
      </c>
    </row>
    <row r="246" spans="3:7" ht="14.25">
      <c r="C246" s="44" t="str">
        <f t="shared" si="23"/>
        <v>A3</v>
      </c>
      <c r="D246" t="s">
        <v>32</v>
      </c>
      <c r="E246" s="2">
        <v>0</v>
      </c>
      <c r="F246" s="49"/>
      <c r="G246" s="5">
        <f t="shared" si="24"/>
        <v>0</v>
      </c>
    </row>
    <row r="247" spans="3:7" ht="14.25">
      <c r="C247" s="44" t="str">
        <f t="shared" si="23"/>
        <v>B1</v>
      </c>
      <c r="D247" t="s">
        <v>32</v>
      </c>
      <c r="E247" s="2">
        <v>160</v>
      </c>
      <c r="F247" s="49"/>
      <c r="G247" s="5">
        <f t="shared" si="24"/>
        <v>0</v>
      </c>
    </row>
    <row r="248" spans="3:7" ht="14.25">
      <c r="C248" s="44" t="str">
        <f t="shared" si="23"/>
        <v>B2</v>
      </c>
      <c r="D248" t="s">
        <v>32</v>
      </c>
      <c r="E248" s="2">
        <v>101</v>
      </c>
      <c r="F248" s="49"/>
      <c r="G248" s="5">
        <f t="shared" si="24"/>
        <v>0</v>
      </c>
    </row>
    <row r="249" spans="3:7" ht="14.25">
      <c r="C249" s="44" t="str">
        <f t="shared" si="23"/>
        <v>B3</v>
      </c>
      <c r="D249" t="s">
        <v>32</v>
      </c>
      <c r="E249" s="2">
        <v>23</v>
      </c>
      <c r="F249" s="49"/>
      <c r="G249" s="5">
        <f t="shared" si="24"/>
        <v>0</v>
      </c>
    </row>
    <row r="250" spans="3:7" ht="14.25">
      <c r="C250" s="44" t="str">
        <f t="shared" si="23"/>
        <v>B4</v>
      </c>
      <c r="D250" t="s">
        <v>32</v>
      </c>
      <c r="E250" s="2">
        <v>15</v>
      </c>
      <c r="F250" s="49"/>
      <c r="G250" s="5">
        <f t="shared" si="24"/>
        <v>0</v>
      </c>
    </row>
    <row r="251" spans="3:7" ht="14.25">
      <c r="C251" s="44" t="str">
        <f t="shared" si="23"/>
        <v>B5</v>
      </c>
      <c r="D251" t="s">
        <v>32</v>
      </c>
      <c r="E251" s="2">
        <v>0</v>
      </c>
      <c r="F251" s="49"/>
      <c r="G251" s="5">
        <f t="shared" si="24"/>
        <v>0</v>
      </c>
    </row>
    <row r="252" spans="3:7" ht="14.25">
      <c r="C252" s="44" t="str">
        <f t="shared" si="23"/>
        <v>C1</v>
      </c>
      <c r="D252" t="s">
        <v>32</v>
      </c>
      <c r="E252" s="2">
        <v>285</v>
      </c>
      <c r="F252" s="49"/>
      <c r="G252" s="5">
        <f t="shared" si="24"/>
        <v>0</v>
      </c>
    </row>
    <row r="253" spans="3:7" ht="14.25">
      <c r="C253" s="44" t="str">
        <f t="shared" si="23"/>
        <v>C2</v>
      </c>
      <c r="D253" t="s">
        <v>32</v>
      </c>
      <c r="E253" s="2">
        <v>72</v>
      </c>
      <c r="F253" s="49"/>
      <c r="G253" s="5">
        <f t="shared" si="24"/>
        <v>0</v>
      </c>
    </row>
    <row r="254" spans="3:7" ht="14.25">
      <c r="C254" s="44" t="str">
        <f t="shared" si="23"/>
        <v>C3</v>
      </c>
      <c r="D254" t="s">
        <v>32</v>
      </c>
      <c r="E254" s="2">
        <v>113</v>
      </c>
      <c r="F254" s="49"/>
      <c r="G254" s="5">
        <f t="shared" si="24"/>
        <v>0</v>
      </c>
    </row>
    <row r="255" spans="3:7" ht="14.25">
      <c r="C255" s="44" t="str">
        <f t="shared" si="23"/>
        <v>C4</v>
      </c>
      <c r="D255" t="s">
        <v>32</v>
      </c>
      <c r="E255" s="2">
        <v>153</v>
      </c>
      <c r="F255" s="49"/>
      <c r="G255" s="5">
        <f t="shared" si="24"/>
        <v>0</v>
      </c>
    </row>
    <row r="256" spans="3:7" ht="14.25">
      <c r="C256" s="44" t="str">
        <f t="shared" si="23"/>
        <v>C5</v>
      </c>
      <c r="D256" t="s">
        <v>32</v>
      </c>
      <c r="E256" s="2">
        <v>0</v>
      </c>
      <c r="F256" s="49"/>
      <c r="G256" s="5">
        <f t="shared" si="24"/>
        <v>0</v>
      </c>
    </row>
    <row r="257" spans="3:7" ht="14.25">
      <c r="C257" s="44" t="str">
        <f t="shared" si="23"/>
        <v>C6</v>
      </c>
      <c r="D257" t="s">
        <v>32</v>
      </c>
      <c r="E257" s="2">
        <v>23</v>
      </c>
      <c r="F257" s="49"/>
      <c r="G257" s="5">
        <f t="shared" si="24"/>
        <v>0</v>
      </c>
    </row>
    <row r="258" spans="3:7" ht="14.25">
      <c r="C258" s="44" t="str">
        <f t="shared" si="23"/>
        <v>C7</v>
      </c>
      <c r="D258" t="s">
        <v>32</v>
      </c>
      <c r="E258" s="2">
        <v>13</v>
      </c>
      <c r="F258" s="49"/>
      <c r="G258" s="5">
        <f t="shared" si="24"/>
        <v>0</v>
      </c>
    </row>
    <row r="259" spans="3:7" ht="14.25">
      <c r="C259" s="44" t="str">
        <f t="shared" si="23"/>
        <v>C8</v>
      </c>
      <c r="D259" t="s">
        <v>32</v>
      </c>
      <c r="E259" s="2">
        <v>0</v>
      </c>
      <c r="F259" s="49"/>
      <c r="G259" s="5">
        <f t="shared" si="24"/>
        <v>0</v>
      </c>
    </row>
    <row r="260" spans="3:7" ht="14.25">
      <c r="C260" s="44" t="str">
        <f t="shared" si="23"/>
        <v>C9</v>
      </c>
      <c r="D260" t="s">
        <v>32</v>
      </c>
      <c r="E260" s="2">
        <v>24</v>
      </c>
      <c r="F260" s="49"/>
      <c r="G260" s="5">
        <f t="shared" si="24"/>
        <v>0</v>
      </c>
    </row>
    <row r="261" spans="3:7" ht="14.25">
      <c r="C261" s="44" t="str">
        <f t="shared" si="23"/>
        <v>C10</v>
      </c>
      <c r="D261" t="s">
        <v>32</v>
      </c>
      <c r="E261" s="2">
        <v>0</v>
      </c>
      <c r="F261" s="49"/>
      <c r="G261" s="5">
        <f t="shared" si="24"/>
        <v>0</v>
      </c>
    </row>
    <row r="262" spans="3:7" ht="14.25">
      <c r="C262" s="44" t="str">
        <f t="shared" si="23"/>
        <v>D1</v>
      </c>
      <c r="D262" t="s">
        <v>32</v>
      </c>
      <c r="E262" s="2">
        <v>338</v>
      </c>
      <c r="F262" s="49"/>
      <c r="G262" s="5">
        <f t="shared" si="24"/>
        <v>0</v>
      </c>
    </row>
    <row r="263" spans="3:7" ht="14.25">
      <c r="C263" s="44" t="str">
        <f t="shared" si="23"/>
        <v>D2</v>
      </c>
      <c r="D263" t="s">
        <v>32</v>
      </c>
      <c r="E263" s="2">
        <v>0</v>
      </c>
      <c r="F263" s="49"/>
      <c r="G263" s="5">
        <f t="shared" si="24"/>
        <v>0</v>
      </c>
    </row>
    <row r="264" spans="3:7" ht="14.25">
      <c r="C264" s="44" t="str">
        <f t="shared" si="23"/>
        <v>D3</v>
      </c>
      <c r="D264" t="s">
        <v>32</v>
      </c>
      <c r="E264" s="2">
        <v>23</v>
      </c>
      <c r="F264" s="49"/>
      <c r="G264" s="5">
        <f t="shared" si="24"/>
        <v>0</v>
      </c>
    </row>
    <row r="265" spans="6:7" ht="12.75">
      <c r="F265" s="4"/>
      <c r="G265" s="5"/>
    </row>
    <row r="266" spans="1:3" ht="51">
      <c r="A266" s="37">
        <v>1</v>
      </c>
      <c r="B266" s="24">
        <f>SUM(A$122:A266)</f>
        <v>9</v>
      </c>
      <c r="C266" s="15" t="s">
        <v>25</v>
      </c>
    </row>
    <row r="267" spans="3:7" ht="14.25">
      <c r="C267" s="44" t="str">
        <f aca="true" t="shared" si="25" ref="C267:C287">C244</f>
        <v>A1</v>
      </c>
      <c r="D267" t="s">
        <v>31</v>
      </c>
      <c r="E267" s="2">
        <v>513</v>
      </c>
      <c r="F267" s="48"/>
      <c r="G267" s="5">
        <f>+E267*F267</f>
        <v>0</v>
      </c>
    </row>
    <row r="268" spans="3:7" ht="14.25">
      <c r="C268" s="44" t="str">
        <f t="shared" si="25"/>
        <v>A2</v>
      </c>
      <c r="D268" t="s">
        <v>31</v>
      </c>
      <c r="E268" s="2">
        <v>0</v>
      </c>
      <c r="F268" s="48"/>
      <c r="G268" s="5">
        <f>+E268*F268</f>
        <v>0</v>
      </c>
    </row>
    <row r="269" spans="3:7" ht="14.25">
      <c r="C269" s="44" t="str">
        <f t="shared" si="25"/>
        <v>A3</v>
      </c>
      <c r="D269" t="s">
        <v>32</v>
      </c>
      <c r="E269" s="2">
        <v>590</v>
      </c>
      <c r="F269" s="48"/>
      <c r="G269" s="5">
        <f>+E269*F269</f>
        <v>0</v>
      </c>
    </row>
    <row r="270" spans="3:7" ht="14.25">
      <c r="C270" s="44" t="str">
        <f t="shared" si="25"/>
        <v>B1</v>
      </c>
      <c r="D270" t="s">
        <v>32</v>
      </c>
      <c r="E270" s="2">
        <v>817</v>
      </c>
      <c r="F270" s="48"/>
      <c r="G270" s="5">
        <f aca="true" t="shared" si="26" ref="G270:G287">+E270*F270</f>
        <v>0</v>
      </c>
    </row>
    <row r="271" spans="3:7" ht="14.25">
      <c r="C271" s="44" t="str">
        <f t="shared" si="25"/>
        <v>B2</v>
      </c>
      <c r="D271" t="s">
        <v>32</v>
      </c>
      <c r="E271" s="2">
        <v>0</v>
      </c>
      <c r="F271" s="48"/>
      <c r="G271" s="5">
        <f t="shared" si="26"/>
        <v>0</v>
      </c>
    </row>
    <row r="272" spans="3:7" ht="14.25">
      <c r="C272" s="44" t="str">
        <f t="shared" si="25"/>
        <v>B3</v>
      </c>
      <c r="D272" t="s">
        <v>32</v>
      </c>
      <c r="E272" s="2">
        <v>0</v>
      </c>
      <c r="F272" s="48"/>
      <c r="G272" s="5">
        <f t="shared" si="26"/>
        <v>0</v>
      </c>
    </row>
    <row r="273" spans="3:7" ht="14.25">
      <c r="C273" s="44" t="str">
        <f t="shared" si="25"/>
        <v>B4</v>
      </c>
      <c r="D273" t="s">
        <v>32</v>
      </c>
      <c r="E273" s="2">
        <v>0</v>
      </c>
      <c r="F273" s="48"/>
      <c r="G273" s="5">
        <f t="shared" si="26"/>
        <v>0</v>
      </c>
    </row>
    <row r="274" spans="3:7" ht="14.25">
      <c r="C274" s="44" t="str">
        <f t="shared" si="25"/>
        <v>B5</v>
      </c>
      <c r="D274" t="s">
        <v>32</v>
      </c>
      <c r="E274" s="2">
        <v>185</v>
      </c>
      <c r="F274" s="48"/>
      <c r="G274" s="5">
        <f t="shared" si="26"/>
        <v>0</v>
      </c>
    </row>
    <row r="275" spans="3:7" ht="14.25">
      <c r="C275" s="44" t="str">
        <f t="shared" si="25"/>
        <v>C1</v>
      </c>
      <c r="D275" t="s">
        <v>32</v>
      </c>
      <c r="E275" s="2">
        <v>1079</v>
      </c>
      <c r="F275" s="48"/>
      <c r="G275" s="5">
        <f t="shared" si="26"/>
        <v>0</v>
      </c>
    </row>
    <row r="276" spans="3:7" ht="14.25">
      <c r="C276" s="44" t="str">
        <f t="shared" si="25"/>
        <v>C2</v>
      </c>
      <c r="D276" t="s">
        <v>32</v>
      </c>
      <c r="E276" s="2">
        <v>0</v>
      </c>
      <c r="F276" s="48"/>
      <c r="G276" s="5">
        <f t="shared" si="26"/>
        <v>0</v>
      </c>
    </row>
    <row r="277" spans="3:7" ht="14.25">
      <c r="C277" s="44" t="str">
        <f t="shared" si="25"/>
        <v>C3</v>
      </c>
      <c r="D277" t="s">
        <v>32</v>
      </c>
      <c r="E277" s="2">
        <v>667</v>
      </c>
      <c r="F277" s="48"/>
      <c r="G277" s="5">
        <f t="shared" si="26"/>
        <v>0</v>
      </c>
    </row>
    <row r="278" spans="3:7" ht="14.25">
      <c r="C278" s="44" t="str">
        <f t="shared" si="25"/>
        <v>C4</v>
      </c>
      <c r="D278" t="s">
        <v>32</v>
      </c>
      <c r="E278" s="2">
        <v>123</v>
      </c>
      <c r="F278" s="48"/>
      <c r="G278" s="5">
        <f t="shared" si="26"/>
        <v>0</v>
      </c>
    </row>
    <row r="279" spans="3:7" ht="14.25">
      <c r="C279" s="44" t="str">
        <f t="shared" si="25"/>
        <v>C5</v>
      </c>
      <c r="D279" t="s">
        <v>32</v>
      </c>
      <c r="E279" s="2">
        <v>797</v>
      </c>
      <c r="F279" s="48"/>
      <c r="G279" s="5">
        <f t="shared" si="26"/>
        <v>0</v>
      </c>
    </row>
    <row r="280" spans="3:7" ht="14.25">
      <c r="C280" s="44" t="str">
        <f t="shared" si="25"/>
        <v>C6</v>
      </c>
      <c r="D280" t="s">
        <v>32</v>
      </c>
      <c r="E280" s="2">
        <v>0</v>
      </c>
      <c r="F280" s="48"/>
      <c r="G280" s="5">
        <f t="shared" si="26"/>
        <v>0</v>
      </c>
    </row>
    <row r="281" spans="3:7" ht="14.25">
      <c r="C281" s="44" t="str">
        <f t="shared" si="25"/>
        <v>C7</v>
      </c>
      <c r="D281" t="s">
        <v>32</v>
      </c>
      <c r="E281" s="2">
        <v>0</v>
      </c>
      <c r="F281" s="48"/>
      <c r="G281" s="5">
        <f t="shared" si="26"/>
        <v>0</v>
      </c>
    </row>
    <row r="282" spans="3:7" ht="14.25">
      <c r="C282" s="44" t="str">
        <f t="shared" si="25"/>
        <v>C8</v>
      </c>
      <c r="D282" t="s">
        <v>32</v>
      </c>
      <c r="E282" s="2">
        <v>135</v>
      </c>
      <c r="F282" s="48"/>
      <c r="G282" s="5">
        <f t="shared" si="26"/>
        <v>0</v>
      </c>
    </row>
    <row r="283" spans="3:7" ht="14.25">
      <c r="C283" s="44" t="str">
        <f t="shared" si="25"/>
        <v>C9</v>
      </c>
      <c r="D283" t="s">
        <v>32</v>
      </c>
      <c r="E283" s="2">
        <v>0</v>
      </c>
      <c r="F283" s="48"/>
      <c r="G283" s="5">
        <f t="shared" si="26"/>
        <v>0</v>
      </c>
    </row>
    <row r="284" spans="3:7" ht="14.25">
      <c r="C284" s="44" t="str">
        <f t="shared" si="25"/>
        <v>C10</v>
      </c>
      <c r="D284" t="s">
        <v>32</v>
      </c>
      <c r="E284" s="2">
        <v>62</v>
      </c>
      <c r="F284" s="48"/>
      <c r="G284" s="5">
        <f t="shared" si="26"/>
        <v>0</v>
      </c>
    </row>
    <row r="285" spans="3:7" ht="14.25">
      <c r="C285" s="44" t="str">
        <f t="shared" si="25"/>
        <v>D1</v>
      </c>
      <c r="D285" t="s">
        <v>32</v>
      </c>
      <c r="E285" s="2">
        <v>305</v>
      </c>
      <c r="F285" s="48"/>
      <c r="G285" s="5">
        <f t="shared" si="26"/>
        <v>0</v>
      </c>
    </row>
    <row r="286" spans="3:7" ht="14.25">
      <c r="C286" s="44" t="str">
        <f t="shared" si="25"/>
        <v>D2</v>
      </c>
      <c r="D286" t="s">
        <v>32</v>
      </c>
      <c r="E286" s="2">
        <v>164</v>
      </c>
      <c r="F286" s="48"/>
      <c r="G286" s="5">
        <f t="shared" si="26"/>
        <v>0</v>
      </c>
    </row>
    <row r="287" spans="3:7" ht="14.25">
      <c r="C287" s="44" t="str">
        <f t="shared" si="25"/>
        <v>D3</v>
      </c>
      <c r="D287" t="s">
        <v>32</v>
      </c>
      <c r="E287" s="2">
        <v>0</v>
      </c>
      <c r="F287" s="48"/>
      <c r="G287" s="5">
        <f t="shared" si="26"/>
        <v>0</v>
      </c>
    </row>
    <row r="288" spans="6:7" ht="12.75">
      <c r="F288" s="4"/>
      <c r="G288" s="5"/>
    </row>
    <row r="289" spans="1:3" ht="51">
      <c r="A289" s="37">
        <v>1</v>
      </c>
      <c r="B289" s="24">
        <f>SUM(A$122:A289)</f>
        <v>10</v>
      </c>
      <c r="C289" s="15" t="s">
        <v>26</v>
      </c>
    </row>
    <row r="290" spans="3:7" ht="14.25">
      <c r="C290" s="44" t="str">
        <f aca="true" t="shared" si="27" ref="C290:C310">C267</f>
        <v>A1</v>
      </c>
      <c r="D290" t="s">
        <v>34</v>
      </c>
      <c r="E290" s="2">
        <v>322</v>
      </c>
      <c r="F290" s="48"/>
      <c r="G290" s="5">
        <f>E290*F290</f>
        <v>0</v>
      </c>
    </row>
    <row r="291" spans="3:7" ht="14.25">
      <c r="C291" s="44" t="str">
        <f t="shared" si="27"/>
        <v>A2</v>
      </c>
      <c r="D291" t="s">
        <v>34</v>
      </c>
      <c r="E291" s="2">
        <v>0</v>
      </c>
      <c r="F291" s="48"/>
      <c r="G291" s="5">
        <f>E291*F291</f>
        <v>0</v>
      </c>
    </row>
    <row r="292" spans="3:7" ht="14.25">
      <c r="C292" s="44" t="str">
        <f t="shared" si="27"/>
        <v>A3</v>
      </c>
      <c r="D292" t="s">
        <v>34</v>
      </c>
      <c r="E292" s="2">
        <v>356</v>
      </c>
      <c r="F292" s="48"/>
      <c r="G292" s="5">
        <f>E292*F292</f>
        <v>0</v>
      </c>
    </row>
    <row r="293" spans="3:7" ht="14.25">
      <c r="C293" s="44" t="str">
        <f t="shared" si="27"/>
        <v>B1</v>
      </c>
      <c r="D293" t="s">
        <v>34</v>
      </c>
      <c r="E293" s="2">
        <v>460</v>
      </c>
      <c r="F293" s="48"/>
      <c r="G293" s="5">
        <f aca="true" t="shared" si="28" ref="G293:G310">E293*F293</f>
        <v>0</v>
      </c>
    </row>
    <row r="294" spans="3:7" ht="14.25">
      <c r="C294" s="44" t="str">
        <f t="shared" si="27"/>
        <v>B2</v>
      </c>
      <c r="D294" t="s">
        <v>34</v>
      </c>
      <c r="E294" s="2">
        <v>0</v>
      </c>
      <c r="F294" s="48"/>
      <c r="G294" s="5">
        <f t="shared" si="28"/>
        <v>0</v>
      </c>
    </row>
    <row r="295" spans="3:7" ht="14.25">
      <c r="C295" s="44" t="str">
        <f t="shared" si="27"/>
        <v>B3</v>
      </c>
      <c r="D295" t="s">
        <v>34</v>
      </c>
      <c r="E295" s="2">
        <v>0</v>
      </c>
      <c r="F295" s="48"/>
      <c r="G295" s="5">
        <f t="shared" si="28"/>
        <v>0</v>
      </c>
    </row>
    <row r="296" spans="3:7" ht="14.25">
      <c r="C296" s="44" t="str">
        <f t="shared" si="27"/>
        <v>B4</v>
      </c>
      <c r="D296" t="s">
        <v>34</v>
      </c>
      <c r="E296" s="2">
        <v>0</v>
      </c>
      <c r="F296" s="48"/>
      <c r="G296" s="5">
        <f t="shared" si="28"/>
        <v>0</v>
      </c>
    </row>
    <row r="297" spans="3:7" ht="14.25">
      <c r="C297" s="44" t="str">
        <f t="shared" si="27"/>
        <v>B5</v>
      </c>
      <c r="D297" t="s">
        <v>34</v>
      </c>
      <c r="E297" s="2">
        <v>161</v>
      </c>
      <c r="F297" s="48"/>
      <c r="G297" s="5">
        <f t="shared" si="28"/>
        <v>0</v>
      </c>
    </row>
    <row r="298" spans="3:7" ht="14.25">
      <c r="C298" s="44" t="str">
        <f t="shared" si="27"/>
        <v>C1</v>
      </c>
      <c r="D298" t="s">
        <v>34</v>
      </c>
      <c r="E298" s="2">
        <v>630</v>
      </c>
      <c r="F298" s="48"/>
      <c r="G298" s="5">
        <f t="shared" si="28"/>
        <v>0</v>
      </c>
    </row>
    <row r="299" spans="3:7" ht="14.25">
      <c r="C299" s="44" t="str">
        <f t="shared" si="27"/>
        <v>C2</v>
      </c>
      <c r="D299" t="s">
        <v>34</v>
      </c>
      <c r="E299" s="2">
        <v>0</v>
      </c>
      <c r="F299" s="48"/>
      <c r="G299" s="5">
        <f t="shared" si="28"/>
        <v>0</v>
      </c>
    </row>
    <row r="300" spans="3:7" ht="14.25">
      <c r="C300" s="44" t="str">
        <f t="shared" si="27"/>
        <v>C3</v>
      </c>
      <c r="D300" t="s">
        <v>34</v>
      </c>
      <c r="E300" s="2">
        <v>444</v>
      </c>
      <c r="F300" s="48"/>
      <c r="G300" s="5">
        <f t="shared" si="28"/>
        <v>0</v>
      </c>
    </row>
    <row r="301" spans="3:7" ht="14.25">
      <c r="C301" s="44" t="str">
        <f t="shared" si="27"/>
        <v>C4</v>
      </c>
      <c r="D301" t="s">
        <v>34</v>
      </c>
      <c r="E301" s="2">
        <v>94</v>
      </c>
      <c r="F301" s="48"/>
      <c r="G301" s="5">
        <f t="shared" si="28"/>
        <v>0</v>
      </c>
    </row>
    <row r="302" spans="3:7" ht="14.25">
      <c r="C302" s="44" t="str">
        <f t="shared" si="27"/>
        <v>C5</v>
      </c>
      <c r="D302" t="s">
        <v>34</v>
      </c>
      <c r="E302" s="2">
        <v>457</v>
      </c>
      <c r="F302" s="48"/>
      <c r="G302" s="5">
        <f t="shared" si="28"/>
        <v>0</v>
      </c>
    </row>
    <row r="303" spans="3:7" ht="14.25">
      <c r="C303" s="44" t="str">
        <f t="shared" si="27"/>
        <v>C6</v>
      </c>
      <c r="D303" t="s">
        <v>34</v>
      </c>
      <c r="E303" s="2">
        <v>0</v>
      </c>
      <c r="F303" s="48"/>
      <c r="G303" s="5">
        <f t="shared" si="28"/>
        <v>0</v>
      </c>
    </row>
    <row r="304" spans="3:7" ht="14.25">
      <c r="C304" s="44" t="str">
        <f t="shared" si="27"/>
        <v>C7</v>
      </c>
      <c r="D304" t="s">
        <v>34</v>
      </c>
      <c r="E304" s="2">
        <v>0</v>
      </c>
      <c r="F304" s="48"/>
      <c r="G304" s="5">
        <f t="shared" si="28"/>
        <v>0</v>
      </c>
    </row>
    <row r="305" spans="3:7" ht="14.25">
      <c r="C305" s="44" t="str">
        <f t="shared" si="27"/>
        <v>C8</v>
      </c>
      <c r="D305" t="s">
        <v>34</v>
      </c>
      <c r="E305" s="2">
        <v>93</v>
      </c>
      <c r="F305" s="48"/>
      <c r="G305" s="5">
        <f t="shared" si="28"/>
        <v>0</v>
      </c>
    </row>
    <row r="306" spans="3:7" ht="14.25">
      <c r="C306" s="44" t="str">
        <f t="shared" si="27"/>
        <v>C9</v>
      </c>
      <c r="D306" t="s">
        <v>34</v>
      </c>
      <c r="E306" s="2">
        <v>0</v>
      </c>
      <c r="F306" s="48"/>
      <c r="G306" s="5">
        <f t="shared" si="28"/>
        <v>0</v>
      </c>
    </row>
    <row r="307" spans="3:7" ht="14.25">
      <c r="C307" s="44" t="str">
        <f t="shared" si="27"/>
        <v>C10</v>
      </c>
      <c r="D307" t="s">
        <v>34</v>
      </c>
      <c r="E307" s="2">
        <v>75</v>
      </c>
      <c r="F307" s="48"/>
      <c r="G307" s="5">
        <f t="shared" si="28"/>
        <v>0</v>
      </c>
    </row>
    <row r="308" spans="3:7" ht="14.25">
      <c r="C308" s="44" t="str">
        <f t="shared" si="27"/>
        <v>D1</v>
      </c>
      <c r="D308" t="s">
        <v>34</v>
      </c>
      <c r="E308" s="2">
        <v>252</v>
      </c>
      <c r="F308" s="48"/>
      <c r="G308" s="5">
        <f t="shared" si="28"/>
        <v>0</v>
      </c>
    </row>
    <row r="309" spans="3:7" ht="14.25">
      <c r="C309" s="44" t="str">
        <f t="shared" si="27"/>
        <v>D2</v>
      </c>
      <c r="D309" t="s">
        <v>34</v>
      </c>
      <c r="E309" s="2">
        <v>120</v>
      </c>
      <c r="F309" s="48"/>
      <c r="G309" s="5">
        <f t="shared" si="28"/>
        <v>0</v>
      </c>
    </row>
    <row r="310" spans="3:7" ht="14.25">
      <c r="C310" s="44" t="str">
        <f t="shared" si="27"/>
        <v>D3</v>
      </c>
      <c r="D310" t="s">
        <v>34</v>
      </c>
      <c r="E310" s="2">
        <v>0</v>
      </c>
      <c r="F310" s="48"/>
      <c r="G310" s="5">
        <f t="shared" si="28"/>
        <v>0</v>
      </c>
    </row>
    <row r="311" spans="3:7" ht="12.75">
      <c r="C311" s="44"/>
      <c r="F311" s="4"/>
      <c r="G311" s="5"/>
    </row>
    <row r="312" spans="1:7" ht="63.75">
      <c r="A312" s="37">
        <v>1</v>
      </c>
      <c r="B312" s="24">
        <f>SUM(A$122:A312)</f>
        <v>11</v>
      </c>
      <c r="C312" s="15" t="s">
        <v>60</v>
      </c>
      <c r="F312" s="4"/>
      <c r="G312" s="5"/>
    </row>
    <row r="313" spans="3:7" ht="14.25">
      <c r="C313" s="44" t="str">
        <f aca="true" t="shared" si="29" ref="C313:C333">C290</f>
        <v>A1</v>
      </c>
      <c r="D313" t="s">
        <v>32</v>
      </c>
      <c r="E313" s="2">
        <f aca="true" t="shared" si="30" ref="E313:E333">(E146-E267)*1.25</f>
        <v>23.75</v>
      </c>
      <c r="F313" s="50"/>
      <c r="G313" s="5">
        <f>E313*F313</f>
        <v>0</v>
      </c>
    </row>
    <row r="314" spans="3:7" ht="14.25">
      <c r="C314" s="44" t="str">
        <f t="shared" si="29"/>
        <v>A2</v>
      </c>
      <c r="D314" t="s">
        <v>32</v>
      </c>
      <c r="E314" s="2">
        <f t="shared" si="30"/>
        <v>0</v>
      </c>
      <c r="F314" s="50"/>
      <c r="G314" s="5">
        <f aca="true" t="shared" si="31" ref="G314:G333">E314*F314</f>
        <v>0</v>
      </c>
    </row>
    <row r="315" spans="3:7" ht="14.25">
      <c r="C315" s="44" t="str">
        <f t="shared" si="29"/>
        <v>A3</v>
      </c>
      <c r="D315" t="s">
        <v>32</v>
      </c>
      <c r="E315" s="2">
        <f t="shared" si="30"/>
        <v>26.25</v>
      </c>
      <c r="F315" s="50"/>
      <c r="G315" s="5">
        <f t="shared" si="31"/>
        <v>0</v>
      </c>
    </row>
    <row r="316" spans="3:7" ht="14.25">
      <c r="C316" s="44" t="str">
        <f t="shared" si="29"/>
        <v>B1</v>
      </c>
      <c r="D316" t="s">
        <v>32</v>
      </c>
      <c r="E316" s="2">
        <f t="shared" si="30"/>
        <v>31.25</v>
      </c>
      <c r="F316" s="50"/>
      <c r="G316" s="5">
        <f t="shared" si="31"/>
        <v>0</v>
      </c>
    </row>
    <row r="317" spans="3:7" ht="14.25">
      <c r="C317" s="44" t="str">
        <f t="shared" si="29"/>
        <v>B2</v>
      </c>
      <c r="D317" t="s">
        <v>32</v>
      </c>
      <c r="E317" s="2">
        <f t="shared" si="30"/>
        <v>0</v>
      </c>
      <c r="F317" s="50"/>
      <c r="G317" s="5">
        <f t="shared" si="31"/>
        <v>0</v>
      </c>
    </row>
    <row r="318" spans="3:7" ht="14.25">
      <c r="C318" s="44" t="str">
        <f t="shared" si="29"/>
        <v>B3</v>
      </c>
      <c r="D318" t="s">
        <v>32</v>
      </c>
      <c r="E318" s="2">
        <f t="shared" si="30"/>
        <v>0</v>
      </c>
      <c r="F318" s="50"/>
      <c r="G318" s="5">
        <f t="shared" si="31"/>
        <v>0</v>
      </c>
    </row>
    <row r="319" spans="3:7" ht="14.25">
      <c r="C319" s="44" t="str">
        <f t="shared" si="29"/>
        <v>B4</v>
      </c>
      <c r="D319" t="s">
        <v>32</v>
      </c>
      <c r="E319" s="2">
        <f t="shared" si="30"/>
        <v>0</v>
      </c>
      <c r="F319" s="50"/>
      <c r="G319" s="5">
        <f t="shared" si="31"/>
        <v>0</v>
      </c>
    </row>
    <row r="320" spans="3:7" ht="14.25">
      <c r="C320" s="44" t="str">
        <f t="shared" si="29"/>
        <v>B5</v>
      </c>
      <c r="D320" t="s">
        <v>32</v>
      </c>
      <c r="E320" s="2">
        <f t="shared" si="30"/>
        <v>13.75</v>
      </c>
      <c r="F320" s="50"/>
      <c r="G320" s="5">
        <f t="shared" si="31"/>
        <v>0</v>
      </c>
    </row>
    <row r="321" spans="3:7" ht="14.25">
      <c r="C321" s="44" t="str">
        <f t="shared" si="29"/>
        <v>C1</v>
      </c>
      <c r="D321" t="s">
        <v>32</v>
      </c>
      <c r="E321" s="2">
        <f t="shared" si="30"/>
        <v>43.75</v>
      </c>
      <c r="F321" s="50"/>
      <c r="G321" s="5">
        <f t="shared" si="31"/>
        <v>0</v>
      </c>
    </row>
    <row r="322" spans="3:7" ht="14.25">
      <c r="C322" s="44" t="str">
        <f t="shared" si="29"/>
        <v>C2</v>
      </c>
      <c r="D322" t="s">
        <v>32</v>
      </c>
      <c r="E322" s="2">
        <f t="shared" si="30"/>
        <v>0</v>
      </c>
      <c r="F322" s="50"/>
      <c r="G322" s="5">
        <f t="shared" si="31"/>
        <v>0</v>
      </c>
    </row>
    <row r="323" spans="3:7" ht="14.25">
      <c r="C323" s="44" t="str">
        <f t="shared" si="29"/>
        <v>C3</v>
      </c>
      <c r="D323" t="s">
        <v>32</v>
      </c>
      <c r="E323" s="2">
        <f t="shared" si="30"/>
        <v>35</v>
      </c>
      <c r="F323" s="50"/>
      <c r="G323" s="5">
        <f t="shared" si="31"/>
        <v>0</v>
      </c>
    </row>
    <row r="324" spans="3:7" ht="14.25">
      <c r="C324" s="44" t="str">
        <f t="shared" si="29"/>
        <v>C4</v>
      </c>
      <c r="D324" t="s">
        <v>32</v>
      </c>
      <c r="E324" s="2">
        <f t="shared" si="30"/>
        <v>7.5</v>
      </c>
      <c r="F324" s="50"/>
      <c r="G324" s="5">
        <f t="shared" si="31"/>
        <v>0</v>
      </c>
    </row>
    <row r="325" spans="3:7" ht="14.25">
      <c r="C325" s="44" t="str">
        <f t="shared" si="29"/>
        <v>C5</v>
      </c>
      <c r="D325" t="s">
        <v>32</v>
      </c>
      <c r="E325" s="2">
        <f t="shared" si="30"/>
        <v>48.75</v>
      </c>
      <c r="F325" s="50"/>
      <c r="G325" s="5">
        <f t="shared" si="31"/>
        <v>0</v>
      </c>
    </row>
    <row r="326" spans="3:7" ht="14.25">
      <c r="C326" s="44" t="str">
        <f t="shared" si="29"/>
        <v>C6</v>
      </c>
      <c r="D326" t="s">
        <v>32</v>
      </c>
      <c r="E326" s="2">
        <f t="shared" si="30"/>
        <v>0</v>
      </c>
      <c r="F326" s="50"/>
      <c r="G326" s="5">
        <f t="shared" si="31"/>
        <v>0</v>
      </c>
    </row>
    <row r="327" spans="3:7" ht="14.25">
      <c r="C327" s="44" t="str">
        <f t="shared" si="29"/>
        <v>C7</v>
      </c>
      <c r="D327" t="s">
        <v>32</v>
      </c>
      <c r="E327" s="2">
        <f t="shared" si="30"/>
        <v>0</v>
      </c>
      <c r="F327" s="50"/>
      <c r="G327" s="5">
        <f t="shared" si="31"/>
        <v>0</v>
      </c>
    </row>
    <row r="328" spans="3:7" ht="14.25">
      <c r="C328" s="44" t="str">
        <f t="shared" si="29"/>
        <v>C8</v>
      </c>
      <c r="D328" t="s">
        <v>32</v>
      </c>
      <c r="E328" s="2">
        <f t="shared" si="30"/>
        <v>7.5</v>
      </c>
      <c r="F328" s="50"/>
      <c r="G328" s="5">
        <f t="shared" si="31"/>
        <v>0</v>
      </c>
    </row>
    <row r="329" spans="3:7" ht="14.25">
      <c r="C329" s="44" t="str">
        <f t="shared" si="29"/>
        <v>C9</v>
      </c>
      <c r="D329" t="s">
        <v>32</v>
      </c>
      <c r="E329" s="2">
        <f t="shared" si="30"/>
        <v>0</v>
      </c>
      <c r="F329" s="50"/>
      <c r="G329" s="5">
        <f t="shared" si="31"/>
        <v>0</v>
      </c>
    </row>
    <row r="330" spans="3:7" ht="14.25">
      <c r="C330" s="44" t="str">
        <f t="shared" si="29"/>
        <v>C10</v>
      </c>
      <c r="D330" t="s">
        <v>32</v>
      </c>
      <c r="E330" s="2">
        <f t="shared" si="30"/>
        <v>6.25</v>
      </c>
      <c r="F330" s="50"/>
      <c r="G330" s="5">
        <f t="shared" si="31"/>
        <v>0</v>
      </c>
    </row>
    <row r="331" spans="3:7" ht="14.25">
      <c r="C331" s="44" t="str">
        <f t="shared" si="29"/>
        <v>D1</v>
      </c>
      <c r="D331" t="s">
        <v>32</v>
      </c>
      <c r="E331" s="2">
        <f t="shared" si="30"/>
        <v>21.25</v>
      </c>
      <c r="F331" s="50"/>
      <c r="G331" s="5">
        <f t="shared" si="31"/>
        <v>0</v>
      </c>
    </row>
    <row r="332" spans="3:7" ht="14.25">
      <c r="C332" s="44" t="str">
        <f t="shared" si="29"/>
        <v>D2</v>
      </c>
      <c r="D332" t="s">
        <v>32</v>
      </c>
      <c r="E332" s="2">
        <f t="shared" si="30"/>
        <v>10</v>
      </c>
      <c r="F332" s="50"/>
      <c r="G332" s="5">
        <f t="shared" si="31"/>
        <v>0</v>
      </c>
    </row>
    <row r="333" spans="3:7" ht="14.25">
      <c r="C333" s="44" t="str">
        <f t="shared" si="29"/>
        <v>D3</v>
      </c>
      <c r="D333" t="s">
        <v>32</v>
      </c>
      <c r="E333" s="2">
        <f t="shared" si="30"/>
        <v>0</v>
      </c>
      <c r="F333" s="50"/>
      <c r="G333" s="5">
        <f t="shared" si="31"/>
        <v>0</v>
      </c>
    </row>
    <row r="334" spans="3:7" ht="12.75">
      <c r="C334" s="22" t="s">
        <v>18</v>
      </c>
      <c r="D334" s="1"/>
      <c r="E334" s="3"/>
      <c r="F334" s="3"/>
      <c r="G334" s="8">
        <f>SUM(G123:G333)</f>
        <v>0</v>
      </c>
    </row>
    <row r="336" spans="2:3" ht="25.5">
      <c r="B336" s="43" t="s">
        <v>4</v>
      </c>
      <c r="C336" s="14" t="s">
        <v>5</v>
      </c>
    </row>
    <row r="337" spans="2:3" ht="12.75">
      <c r="B337" s="43"/>
      <c r="C337" s="14"/>
    </row>
    <row r="338" spans="1:3" ht="78.75" customHeight="1">
      <c r="A338" s="37">
        <v>1</v>
      </c>
      <c r="B338" s="24">
        <f>SUM(A$338:A338)</f>
        <v>1</v>
      </c>
      <c r="C338" s="15" t="s">
        <v>58</v>
      </c>
    </row>
    <row r="339" spans="3:7" ht="12.75">
      <c r="C339" s="44" t="str">
        <f aca="true" t="shared" si="32" ref="C339:C359">C290</f>
        <v>A1</v>
      </c>
      <c r="D339" t="s">
        <v>9</v>
      </c>
      <c r="E339" s="2">
        <v>286</v>
      </c>
      <c r="F339" s="51"/>
      <c r="G339" s="5">
        <f>+E339*F339</f>
        <v>0</v>
      </c>
    </row>
    <row r="340" spans="3:7" ht="12.75">
      <c r="C340" s="44" t="str">
        <f t="shared" si="32"/>
        <v>A2</v>
      </c>
      <c r="D340" t="s">
        <v>9</v>
      </c>
      <c r="E340" s="2">
        <v>86</v>
      </c>
      <c r="F340" s="51"/>
      <c r="G340" s="5">
        <f>+E340*F340</f>
        <v>0</v>
      </c>
    </row>
    <row r="341" spans="3:7" ht="12.75">
      <c r="C341" s="44" t="str">
        <f t="shared" si="32"/>
        <v>A3</v>
      </c>
      <c r="D341" t="s">
        <v>9</v>
      </c>
      <c r="E341" s="2">
        <v>138</v>
      </c>
      <c r="F341" s="51"/>
      <c r="G341" s="5">
        <f aca="true" t="shared" si="33" ref="G341:G350">+E341*F341</f>
        <v>0</v>
      </c>
    </row>
    <row r="342" spans="3:7" ht="12.75">
      <c r="C342" s="44" t="str">
        <f t="shared" si="32"/>
        <v>B1</v>
      </c>
      <c r="D342" t="s">
        <v>9</v>
      </c>
      <c r="E342" s="2">
        <v>406</v>
      </c>
      <c r="F342" s="51"/>
      <c r="G342" s="5">
        <f t="shared" si="33"/>
        <v>0</v>
      </c>
    </row>
    <row r="343" spans="3:7" ht="12.75">
      <c r="C343" s="44" t="str">
        <f t="shared" si="32"/>
        <v>B2</v>
      </c>
      <c r="D343" t="s">
        <v>9</v>
      </c>
      <c r="E343" s="2">
        <v>162</v>
      </c>
      <c r="F343" s="51"/>
      <c r="G343" s="5">
        <f t="shared" si="33"/>
        <v>0</v>
      </c>
    </row>
    <row r="344" spans="3:7" ht="12.75">
      <c r="C344" s="44" t="str">
        <f t="shared" si="32"/>
        <v>B3</v>
      </c>
      <c r="D344" t="s">
        <v>9</v>
      </c>
      <c r="E344" s="2">
        <v>52</v>
      </c>
      <c r="F344" s="51"/>
      <c r="G344" s="5">
        <f t="shared" si="33"/>
        <v>0</v>
      </c>
    </row>
    <row r="345" spans="3:7" ht="12.75">
      <c r="C345" s="44" t="str">
        <f t="shared" si="32"/>
        <v>B4</v>
      </c>
      <c r="D345" t="s">
        <v>9</v>
      </c>
      <c r="E345" s="2">
        <v>29</v>
      </c>
      <c r="F345" s="51"/>
      <c r="G345" s="5">
        <f t="shared" si="33"/>
        <v>0</v>
      </c>
    </row>
    <row r="346" spans="3:7" ht="12.75">
      <c r="C346" s="44" t="str">
        <f t="shared" si="32"/>
        <v>B5</v>
      </c>
      <c r="D346" t="s">
        <v>9</v>
      </c>
      <c r="E346" s="2">
        <v>76</v>
      </c>
      <c r="F346" s="51"/>
      <c r="G346" s="5">
        <f t="shared" si="33"/>
        <v>0</v>
      </c>
    </row>
    <row r="347" spans="3:7" ht="12.75">
      <c r="C347" s="44" t="str">
        <f t="shared" si="32"/>
        <v>C1</v>
      </c>
      <c r="D347" t="s">
        <v>9</v>
      </c>
      <c r="E347" s="2">
        <v>738</v>
      </c>
      <c r="F347" s="51"/>
      <c r="G347" s="5">
        <f t="shared" si="33"/>
        <v>0</v>
      </c>
    </row>
    <row r="348" spans="3:7" ht="12.75">
      <c r="C348" s="44" t="str">
        <f t="shared" si="32"/>
        <v>C2</v>
      </c>
      <c r="D348" t="s">
        <v>9</v>
      </c>
      <c r="E348" s="2">
        <v>124</v>
      </c>
      <c r="F348" s="51"/>
      <c r="G348" s="5">
        <f t="shared" si="33"/>
        <v>0</v>
      </c>
    </row>
    <row r="349" spans="3:7" ht="12.75">
      <c r="C349" s="44" t="str">
        <f t="shared" si="32"/>
        <v>C3</v>
      </c>
      <c r="D349" t="s">
        <v>9</v>
      </c>
      <c r="E349" s="2">
        <v>405</v>
      </c>
      <c r="F349" s="51"/>
      <c r="G349" s="5">
        <f t="shared" si="33"/>
        <v>0</v>
      </c>
    </row>
    <row r="350" spans="3:7" ht="12.75">
      <c r="C350" s="44" t="str">
        <f t="shared" si="32"/>
        <v>C4</v>
      </c>
      <c r="D350" t="s">
        <v>9</v>
      </c>
      <c r="E350" s="2">
        <v>329</v>
      </c>
      <c r="F350" s="51"/>
      <c r="G350" s="5">
        <f t="shared" si="33"/>
        <v>0</v>
      </c>
    </row>
    <row r="351" spans="3:7" ht="12.75">
      <c r="C351" s="44" t="str">
        <f t="shared" si="32"/>
        <v>C5</v>
      </c>
      <c r="D351" t="s">
        <v>9</v>
      </c>
      <c r="E351" s="2">
        <v>252</v>
      </c>
      <c r="F351" s="51"/>
      <c r="G351" s="5">
        <f aca="true" t="shared" si="34" ref="G351:G359">+E351*F351</f>
        <v>0</v>
      </c>
    </row>
    <row r="352" spans="3:7" ht="12.75">
      <c r="C352" s="44" t="str">
        <f t="shared" si="32"/>
        <v>C6</v>
      </c>
      <c r="D352" t="s">
        <v>9</v>
      </c>
      <c r="E352" s="2">
        <v>41</v>
      </c>
      <c r="F352" s="51"/>
      <c r="G352" s="5">
        <f t="shared" si="34"/>
        <v>0</v>
      </c>
    </row>
    <row r="353" spans="3:7" ht="12.75">
      <c r="C353" s="44" t="str">
        <f t="shared" si="32"/>
        <v>C7</v>
      </c>
      <c r="D353" t="s">
        <v>9</v>
      </c>
      <c r="E353" s="2">
        <v>26</v>
      </c>
      <c r="F353" s="51"/>
      <c r="G353" s="5">
        <f t="shared" si="34"/>
        <v>0</v>
      </c>
    </row>
    <row r="354" spans="3:7" ht="12.75">
      <c r="C354" s="44" t="str">
        <f t="shared" si="32"/>
        <v>C8</v>
      </c>
      <c r="D354" t="s">
        <v>9</v>
      </c>
      <c r="E354" s="2">
        <v>39</v>
      </c>
      <c r="F354" s="51"/>
      <c r="G354" s="5">
        <f t="shared" si="34"/>
        <v>0</v>
      </c>
    </row>
    <row r="355" spans="3:7" ht="12.75">
      <c r="C355" s="44" t="str">
        <f t="shared" si="32"/>
        <v>C9</v>
      </c>
      <c r="D355" t="s">
        <v>9</v>
      </c>
      <c r="E355" s="2">
        <v>41</v>
      </c>
      <c r="F355" s="51"/>
      <c r="G355" s="5">
        <f t="shared" si="34"/>
        <v>0</v>
      </c>
    </row>
    <row r="356" spans="3:7" ht="12.75">
      <c r="C356" s="44" t="str">
        <f t="shared" si="32"/>
        <v>C10</v>
      </c>
      <c r="D356" t="s">
        <v>9</v>
      </c>
      <c r="E356" s="2">
        <v>39</v>
      </c>
      <c r="F356" s="51"/>
      <c r="G356" s="5">
        <f t="shared" si="34"/>
        <v>0</v>
      </c>
    </row>
    <row r="357" spans="3:7" ht="12.75">
      <c r="C357" s="44" t="str">
        <f t="shared" si="32"/>
        <v>D1</v>
      </c>
      <c r="D357" t="s">
        <v>9</v>
      </c>
      <c r="E357" s="2">
        <v>650</v>
      </c>
      <c r="F357" s="51"/>
      <c r="G357" s="5">
        <f t="shared" si="34"/>
        <v>0</v>
      </c>
    </row>
    <row r="358" spans="3:7" ht="12.75">
      <c r="C358" s="44" t="str">
        <f t="shared" si="32"/>
        <v>D2</v>
      </c>
      <c r="D358" t="s">
        <v>9</v>
      </c>
      <c r="E358" s="2">
        <v>50</v>
      </c>
      <c r="F358" s="51"/>
      <c r="G358" s="5">
        <f t="shared" si="34"/>
        <v>0</v>
      </c>
    </row>
    <row r="359" spans="3:7" ht="12.75">
      <c r="C359" s="44" t="str">
        <f t="shared" si="32"/>
        <v>D3</v>
      </c>
      <c r="D359" t="s">
        <v>9</v>
      </c>
      <c r="E359" s="2">
        <v>32</v>
      </c>
      <c r="F359" s="51"/>
      <c r="G359" s="5">
        <f t="shared" si="34"/>
        <v>0</v>
      </c>
    </row>
    <row r="360" spans="3:7" ht="12.75">
      <c r="C360" s="44"/>
      <c r="F360" s="29"/>
      <c r="G360" s="5"/>
    </row>
    <row r="361" spans="1:3" ht="89.25">
      <c r="A361" s="37">
        <v>1</v>
      </c>
      <c r="B361" s="24">
        <f>SUM(A$338:A361)</f>
        <v>2</v>
      </c>
      <c r="C361" s="15" t="s">
        <v>86</v>
      </c>
    </row>
    <row r="362" spans="3:7" ht="12.75">
      <c r="C362" s="15" t="s">
        <v>87</v>
      </c>
      <c r="D362" t="s">
        <v>14</v>
      </c>
      <c r="E362" s="2">
        <v>1</v>
      </c>
      <c r="F362" s="48"/>
      <c r="G362" s="2">
        <v>0</v>
      </c>
    </row>
    <row r="364" spans="1:3" ht="89.25">
      <c r="A364" s="37">
        <v>1</v>
      </c>
      <c r="B364" s="24">
        <f>SUM(A$338:A364)</f>
        <v>3</v>
      </c>
      <c r="C364" s="15" t="s">
        <v>39</v>
      </c>
    </row>
    <row r="365" spans="3:7" ht="12.75">
      <c r="C365" s="15" t="s">
        <v>88</v>
      </c>
      <c r="D365" t="s">
        <v>14</v>
      </c>
      <c r="E365" s="2">
        <v>16</v>
      </c>
      <c r="F365" s="48"/>
      <c r="G365" s="5">
        <f>F365*E365</f>
        <v>0</v>
      </c>
    </row>
    <row r="366" spans="3:7" ht="12.75">
      <c r="C366" s="44"/>
      <c r="F366" s="4"/>
      <c r="G366" s="5"/>
    </row>
    <row r="367" spans="3:7" ht="12.75">
      <c r="C367" s="15" t="s">
        <v>90</v>
      </c>
      <c r="D367" t="s">
        <v>14</v>
      </c>
      <c r="E367" s="2">
        <v>53</v>
      </c>
      <c r="F367" s="48"/>
      <c r="G367" s="5">
        <f>F367*E367</f>
        <v>0</v>
      </c>
    </row>
    <row r="368" spans="3:7" ht="12.75">
      <c r="C368" s="44"/>
      <c r="F368" s="4"/>
      <c r="G368" s="5"/>
    </row>
    <row r="369" spans="3:7" ht="12.75">
      <c r="C369" s="15" t="s">
        <v>89</v>
      </c>
      <c r="D369" t="s">
        <v>14</v>
      </c>
      <c r="E369" s="2">
        <v>53</v>
      </c>
      <c r="F369" s="48"/>
      <c r="G369" s="5">
        <f>F369*E369</f>
        <v>0</v>
      </c>
    </row>
    <row r="370" spans="3:7" ht="12.75">
      <c r="C370" s="44"/>
      <c r="F370" s="4"/>
      <c r="G370" s="5"/>
    </row>
    <row r="371" spans="3:7" ht="12.75">
      <c r="C371" s="15" t="s">
        <v>91</v>
      </c>
      <c r="D371" t="s">
        <v>14</v>
      </c>
      <c r="E371" s="2">
        <v>26</v>
      </c>
      <c r="F371" s="48"/>
      <c r="G371" s="5">
        <f>F371*E371</f>
        <v>0</v>
      </c>
    </row>
    <row r="372" spans="3:7" ht="12.75">
      <c r="C372" s="44"/>
      <c r="F372" s="4"/>
      <c r="G372" s="5"/>
    </row>
    <row r="373" spans="3:7" ht="12.75">
      <c r="C373" s="15" t="s">
        <v>92</v>
      </c>
      <c r="D373" t="s">
        <v>14</v>
      </c>
      <c r="E373" s="2">
        <v>6</v>
      </c>
      <c r="F373" s="48"/>
      <c r="G373" s="5">
        <f>F373*E373</f>
        <v>0</v>
      </c>
    </row>
    <row r="374" spans="3:7" ht="12.75">
      <c r="C374" s="44"/>
      <c r="F374" s="4"/>
      <c r="G374" s="5"/>
    </row>
    <row r="375" spans="3:7" ht="12.75">
      <c r="C375" s="15" t="s">
        <v>93</v>
      </c>
      <c r="D375" t="s">
        <v>14</v>
      </c>
      <c r="E375" s="2">
        <v>3</v>
      </c>
      <c r="F375" s="48"/>
      <c r="G375" s="5">
        <f>F375*E375</f>
        <v>0</v>
      </c>
    </row>
    <row r="376" spans="3:7" ht="12.75">
      <c r="C376" s="44"/>
      <c r="F376" s="4"/>
      <c r="G376" s="5"/>
    </row>
    <row r="377" spans="3:7" ht="12.75">
      <c r="C377" s="15" t="s">
        <v>94</v>
      </c>
      <c r="D377" t="s">
        <v>14</v>
      </c>
      <c r="E377" s="2">
        <v>3</v>
      </c>
      <c r="F377" s="48"/>
      <c r="G377" s="5">
        <f>F377*E377</f>
        <v>0</v>
      </c>
    </row>
    <row r="378" ht="12.75">
      <c r="G378" s="5"/>
    </row>
    <row r="379" spans="1:7" ht="64.5" customHeight="1">
      <c r="A379" s="37">
        <v>1</v>
      </c>
      <c r="B379" s="46">
        <f>SUM(A$338:A379)</f>
        <v>4</v>
      </c>
      <c r="C379" s="45" t="s">
        <v>96</v>
      </c>
      <c r="D379" t="s">
        <v>14</v>
      </c>
      <c r="E379" s="35">
        <v>14</v>
      </c>
      <c r="F379" s="48"/>
      <c r="G379" s="5">
        <f>+E379*F379</f>
        <v>0</v>
      </c>
    </row>
    <row r="380" ht="12.75">
      <c r="C380" s="21"/>
    </row>
    <row r="381" spans="1:7" ht="78" customHeight="1">
      <c r="A381" s="37">
        <v>1</v>
      </c>
      <c r="B381" s="24">
        <f>SUM(A$338:A381)</f>
        <v>5</v>
      </c>
      <c r="C381" s="15" t="s">
        <v>95</v>
      </c>
      <c r="D381" t="s">
        <v>14</v>
      </c>
      <c r="E381" s="2">
        <v>146</v>
      </c>
      <c r="F381" s="48"/>
      <c r="G381" s="5">
        <f>+E381*F381</f>
        <v>0</v>
      </c>
    </row>
    <row r="382" ht="12.75">
      <c r="C382" s="21"/>
    </row>
    <row r="383" spans="1:7" ht="40.5" customHeight="1">
      <c r="A383" s="37">
        <v>1</v>
      </c>
      <c r="B383" s="24">
        <f>SUM(A$338:A383)</f>
        <v>6</v>
      </c>
      <c r="C383" s="15" t="s">
        <v>59</v>
      </c>
      <c r="D383" t="s">
        <v>14</v>
      </c>
      <c r="E383" s="2">
        <v>18</v>
      </c>
      <c r="F383" s="48"/>
      <c r="G383" s="2">
        <f>F383*E383</f>
        <v>0</v>
      </c>
    </row>
    <row r="384" ht="13.5" customHeight="1"/>
    <row r="385" spans="1:7" ht="51" customHeight="1">
      <c r="A385" s="37">
        <v>1</v>
      </c>
      <c r="B385" s="24">
        <f>SUM(A$338:A385)</f>
        <v>7</v>
      </c>
      <c r="C385" s="15" t="s">
        <v>97</v>
      </c>
      <c r="D385" t="s">
        <v>14</v>
      </c>
      <c r="E385" s="2">
        <v>1</v>
      </c>
      <c r="F385" s="48"/>
      <c r="G385" s="5">
        <f>+E385*F385</f>
        <v>0</v>
      </c>
    </row>
    <row r="386" ht="13.5" customHeight="1">
      <c r="C386" s="21"/>
    </row>
    <row r="387" spans="1:7" ht="65.25" customHeight="1">
      <c r="A387" s="37">
        <v>1</v>
      </c>
      <c r="B387" s="24">
        <f>SUM(A$338:A387)</f>
        <v>8</v>
      </c>
      <c r="C387" s="15" t="s">
        <v>104</v>
      </c>
      <c r="F387" s="4"/>
      <c r="G387" s="5"/>
    </row>
    <row r="388" spans="3:7" ht="51.75" customHeight="1">
      <c r="C388" s="15" t="s">
        <v>105</v>
      </c>
      <c r="D388" t="s">
        <v>16</v>
      </c>
      <c r="E388" s="2">
        <v>25</v>
      </c>
      <c r="F388" s="48"/>
      <c r="G388" s="5">
        <f>+E388*F388</f>
        <v>0</v>
      </c>
    </row>
    <row r="389" spans="3:7" ht="39" customHeight="1">
      <c r="C389" s="15" t="s">
        <v>98</v>
      </c>
      <c r="D389" t="s">
        <v>16</v>
      </c>
      <c r="E389" s="2">
        <v>13</v>
      </c>
      <c r="F389" s="48"/>
      <c r="G389" s="5">
        <f>+E389*F389</f>
        <v>0</v>
      </c>
    </row>
    <row r="390" spans="6:7" ht="12.75" customHeight="1">
      <c r="F390" s="4"/>
      <c r="G390" s="5"/>
    </row>
    <row r="391" spans="2:7" ht="36.75" customHeight="1">
      <c r="B391" s="24">
        <v>9</v>
      </c>
      <c r="C391" s="15" t="s">
        <v>103</v>
      </c>
      <c r="F391" s="4"/>
      <c r="G391" s="5"/>
    </row>
    <row r="392" spans="3:7" ht="14.25" customHeight="1">
      <c r="C392" s="15" t="s">
        <v>99</v>
      </c>
      <c r="D392" t="s">
        <v>16</v>
      </c>
      <c r="E392" s="2">
        <v>3</v>
      </c>
      <c r="F392" s="27"/>
      <c r="G392" s="5">
        <f>+E392*F392</f>
        <v>0</v>
      </c>
    </row>
    <row r="393" spans="2:7" ht="39" customHeight="1">
      <c r="B393" s="24">
        <v>10</v>
      </c>
      <c r="C393" s="15" t="s">
        <v>100</v>
      </c>
      <c r="F393" s="4"/>
      <c r="G393" s="5"/>
    </row>
    <row r="394" spans="3:7" ht="13.5" customHeight="1">
      <c r="C394" s="15" t="s">
        <v>99</v>
      </c>
      <c r="D394" t="s">
        <v>16</v>
      </c>
      <c r="E394" s="2">
        <v>100</v>
      </c>
      <c r="F394" s="4"/>
      <c r="G394" s="5">
        <f>+E394*F394</f>
        <v>0</v>
      </c>
    </row>
    <row r="395" ht="12" customHeight="1">
      <c r="F395" s="4"/>
    </row>
    <row r="396" spans="2:6" ht="39" customHeight="1">
      <c r="B396" s="24">
        <v>11</v>
      </c>
      <c r="C396" s="15" t="s">
        <v>226</v>
      </c>
      <c r="F396" s="4"/>
    </row>
    <row r="397" spans="3:7" ht="12" customHeight="1">
      <c r="C397" s="15" t="s">
        <v>101</v>
      </c>
      <c r="D397" t="s">
        <v>9</v>
      </c>
      <c r="E397" s="2">
        <v>30</v>
      </c>
      <c r="F397" s="4"/>
      <c r="G397" s="5">
        <f>+E397*F397</f>
        <v>0</v>
      </c>
    </row>
    <row r="398" spans="3:7" ht="12" customHeight="1">
      <c r="C398" s="15" t="s">
        <v>102</v>
      </c>
      <c r="D398" t="s">
        <v>9</v>
      </c>
      <c r="E398" s="2">
        <v>31</v>
      </c>
      <c r="F398" s="4"/>
      <c r="G398" s="5">
        <f>+E398*F398</f>
        <v>0</v>
      </c>
    </row>
    <row r="399" spans="3:7" ht="12" customHeight="1">
      <c r="C399" s="15" t="s">
        <v>225</v>
      </c>
      <c r="D399" t="s">
        <v>9</v>
      </c>
      <c r="E399" s="2">
        <v>200</v>
      </c>
      <c r="F399" s="4"/>
      <c r="G399" s="5">
        <f>+E399*F399</f>
        <v>0</v>
      </c>
    </row>
    <row r="400" ht="12" customHeight="1">
      <c r="F400" s="4"/>
    </row>
    <row r="401" spans="1:7" ht="63.75">
      <c r="A401" s="37">
        <v>1</v>
      </c>
      <c r="B401" s="24">
        <v>12</v>
      </c>
      <c r="C401" s="15" t="s">
        <v>106</v>
      </c>
      <c r="D401" t="s">
        <v>9</v>
      </c>
      <c r="E401" s="26">
        <v>140</v>
      </c>
      <c r="F401" s="48"/>
      <c r="G401" s="27">
        <f>+E401*F401</f>
        <v>0</v>
      </c>
    </row>
    <row r="402" ht="12" customHeight="1">
      <c r="C402" s="28"/>
    </row>
    <row r="403" spans="3:7" ht="25.5">
      <c r="C403" s="22" t="s">
        <v>19</v>
      </c>
      <c r="D403" s="1"/>
      <c r="E403" s="3"/>
      <c r="F403" s="3"/>
      <c r="G403" s="8">
        <f>SUM(G338:G402)</f>
        <v>0</v>
      </c>
    </row>
    <row r="404" spans="3:7" ht="12.75">
      <c r="C404" s="14"/>
      <c r="G404" s="7"/>
    </row>
    <row r="405" spans="2:3" ht="12.75">
      <c r="B405" s="43" t="s">
        <v>6</v>
      </c>
      <c r="C405" s="14" t="s">
        <v>7</v>
      </c>
    </row>
    <row r="407" spans="1:3" ht="38.25">
      <c r="A407" s="37">
        <v>1</v>
      </c>
      <c r="B407" s="24">
        <f>SUM(A$407:A407)</f>
        <v>1</v>
      </c>
      <c r="C407" s="15" t="s">
        <v>40</v>
      </c>
    </row>
    <row r="408" spans="3:7" ht="14.25">
      <c r="C408" s="44" t="str">
        <f aca="true" t="shared" si="35" ref="C408:C428">C16</f>
        <v>A1</v>
      </c>
      <c r="D408" t="s">
        <v>54</v>
      </c>
      <c r="E408" s="2">
        <v>380</v>
      </c>
      <c r="F408" s="48"/>
      <c r="G408" s="5">
        <f aca="true" t="shared" si="36" ref="G408:G419">+E408*F408</f>
        <v>0</v>
      </c>
    </row>
    <row r="409" spans="3:7" ht="14.25">
      <c r="C409" s="44" t="str">
        <f t="shared" si="35"/>
        <v>A2</v>
      </c>
      <c r="D409" t="s">
        <v>54</v>
      </c>
      <c r="E409" s="2">
        <v>206</v>
      </c>
      <c r="F409" s="48"/>
      <c r="G409" s="5">
        <f t="shared" si="36"/>
        <v>0</v>
      </c>
    </row>
    <row r="410" spans="3:7" ht="14.25">
      <c r="C410" s="44" t="str">
        <f t="shared" si="35"/>
        <v>A3</v>
      </c>
      <c r="D410" t="s">
        <v>55</v>
      </c>
      <c r="E410" s="2">
        <v>0</v>
      </c>
      <c r="F410" s="48"/>
      <c r="G410" s="5">
        <f t="shared" si="36"/>
        <v>0</v>
      </c>
    </row>
    <row r="411" spans="3:7" ht="14.25">
      <c r="C411" s="44" t="str">
        <f t="shared" si="35"/>
        <v>B1</v>
      </c>
      <c r="D411" t="s">
        <v>55</v>
      </c>
      <c r="E411" s="2">
        <v>685</v>
      </c>
      <c r="F411" s="48"/>
      <c r="G411" s="5">
        <f t="shared" si="36"/>
        <v>0</v>
      </c>
    </row>
    <row r="412" spans="3:7" ht="14.25">
      <c r="C412" s="44" t="str">
        <f t="shared" si="35"/>
        <v>B2</v>
      </c>
      <c r="D412" t="s">
        <v>55</v>
      </c>
      <c r="E412" s="2">
        <v>435</v>
      </c>
      <c r="F412" s="48"/>
      <c r="G412" s="5">
        <f t="shared" si="36"/>
        <v>0</v>
      </c>
    </row>
    <row r="413" spans="3:7" ht="14.25">
      <c r="C413" s="44" t="str">
        <f t="shared" si="35"/>
        <v>B3</v>
      </c>
      <c r="D413" t="s">
        <v>55</v>
      </c>
      <c r="E413" s="2">
        <v>101</v>
      </c>
      <c r="F413" s="48"/>
      <c r="G413" s="5">
        <f t="shared" si="36"/>
        <v>0</v>
      </c>
    </row>
    <row r="414" spans="3:7" ht="14.25">
      <c r="C414" s="44" t="str">
        <f t="shared" si="35"/>
        <v>B4</v>
      </c>
      <c r="D414" t="s">
        <v>55</v>
      </c>
      <c r="E414" s="2">
        <v>65</v>
      </c>
      <c r="F414" s="48"/>
      <c r="G414" s="5">
        <f t="shared" si="36"/>
        <v>0</v>
      </c>
    </row>
    <row r="415" spans="3:7" ht="14.25">
      <c r="C415" s="44" t="str">
        <f t="shared" si="35"/>
        <v>B5</v>
      </c>
      <c r="D415" t="s">
        <v>55</v>
      </c>
      <c r="E415" s="2">
        <v>0</v>
      </c>
      <c r="F415" s="48"/>
      <c r="G415" s="5">
        <f t="shared" si="36"/>
        <v>0</v>
      </c>
    </row>
    <row r="416" spans="3:7" ht="14.25">
      <c r="C416" s="44" t="str">
        <f t="shared" si="35"/>
        <v>C1</v>
      </c>
      <c r="D416" t="s">
        <v>55</v>
      </c>
      <c r="E416" s="2">
        <v>1241</v>
      </c>
      <c r="F416" s="48"/>
      <c r="G416" s="5">
        <f t="shared" si="36"/>
        <v>0</v>
      </c>
    </row>
    <row r="417" spans="3:7" ht="14.25">
      <c r="C417" s="44" t="str">
        <f t="shared" si="35"/>
        <v>C2</v>
      </c>
      <c r="D417" t="s">
        <v>55</v>
      </c>
      <c r="E417" s="2">
        <v>311</v>
      </c>
      <c r="F417" s="48"/>
      <c r="G417" s="5">
        <f t="shared" si="36"/>
        <v>0</v>
      </c>
    </row>
    <row r="418" spans="3:7" ht="14.25">
      <c r="C418" s="44" t="str">
        <f t="shared" si="35"/>
        <v>C3</v>
      </c>
      <c r="D418" t="s">
        <v>55</v>
      </c>
      <c r="E418" s="2">
        <v>494</v>
      </c>
      <c r="F418" s="48"/>
      <c r="G418" s="5">
        <f t="shared" si="36"/>
        <v>0</v>
      </c>
    </row>
    <row r="419" spans="3:7" ht="14.25">
      <c r="C419" s="44" t="str">
        <f t="shared" si="35"/>
        <v>C4</v>
      </c>
      <c r="D419" t="s">
        <v>55</v>
      </c>
      <c r="E419" s="2">
        <v>667</v>
      </c>
      <c r="F419" s="48"/>
      <c r="G419" s="5">
        <f t="shared" si="36"/>
        <v>0</v>
      </c>
    </row>
    <row r="420" spans="3:7" ht="14.25">
      <c r="C420" s="44" t="str">
        <f t="shared" si="35"/>
        <v>C5</v>
      </c>
      <c r="D420" t="s">
        <v>55</v>
      </c>
      <c r="E420" s="2">
        <v>0</v>
      </c>
      <c r="F420" s="48"/>
      <c r="G420" s="5">
        <f aca="true" t="shared" si="37" ref="G420:G428">+E420*F420</f>
        <v>0</v>
      </c>
    </row>
    <row r="421" spans="3:7" ht="14.25">
      <c r="C421" s="44" t="str">
        <f t="shared" si="35"/>
        <v>C6</v>
      </c>
      <c r="D421" t="s">
        <v>55</v>
      </c>
      <c r="E421" s="2">
        <v>98</v>
      </c>
      <c r="F421" s="48"/>
      <c r="G421" s="5">
        <f t="shared" si="37"/>
        <v>0</v>
      </c>
    </row>
    <row r="422" spans="3:7" ht="14.25">
      <c r="C422" s="44" t="str">
        <f t="shared" si="35"/>
        <v>C7</v>
      </c>
      <c r="D422" t="s">
        <v>55</v>
      </c>
      <c r="E422" s="2">
        <v>56</v>
      </c>
      <c r="F422" s="48"/>
      <c r="G422" s="5">
        <f t="shared" si="37"/>
        <v>0</v>
      </c>
    </row>
    <row r="423" spans="3:7" ht="14.25">
      <c r="C423" s="44" t="str">
        <f t="shared" si="35"/>
        <v>C8</v>
      </c>
      <c r="D423" t="s">
        <v>55</v>
      </c>
      <c r="E423" s="2">
        <v>0</v>
      </c>
      <c r="F423" s="48"/>
      <c r="G423" s="5">
        <f t="shared" si="37"/>
        <v>0</v>
      </c>
    </row>
    <row r="424" spans="3:7" ht="14.25">
      <c r="C424" s="44" t="str">
        <f t="shared" si="35"/>
        <v>C9</v>
      </c>
      <c r="D424" t="s">
        <v>55</v>
      </c>
      <c r="E424" s="2">
        <v>100</v>
      </c>
      <c r="F424" s="48"/>
      <c r="G424" s="5">
        <f t="shared" si="37"/>
        <v>0</v>
      </c>
    </row>
    <row r="425" spans="3:7" ht="14.25">
      <c r="C425" s="44" t="str">
        <f t="shared" si="35"/>
        <v>C10</v>
      </c>
      <c r="D425" t="s">
        <v>55</v>
      </c>
      <c r="E425" s="2">
        <v>0</v>
      </c>
      <c r="F425" s="48"/>
      <c r="G425" s="5">
        <f t="shared" si="37"/>
        <v>0</v>
      </c>
    </row>
    <row r="426" spans="3:7" ht="14.25">
      <c r="C426" s="44" t="str">
        <f t="shared" si="35"/>
        <v>D1</v>
      </c>
      <c r="D426" t="s">
        <v>55</v>
      </c>
      <c r="E426" s="2">
        <v>1458</v>
      </c>
      <c r="F426" s="48"/>
      <c r="G426" s="5">
        <f t="shared" si="37"/>
        <v>0</v>
      </c>
    </row>
    <row r="427" spans="3:7" ht="14.25">
      <c r="C427" s="44" t="str">
        <f t="shared" si="35"/>
        <v>D2</v>
      </c>
      <c r="D427" t="s">
        <v>55</v>
      </c>
      <c r="E427" s="2">
        <v>0</v>
      </c>
      <c r="F427" s="48"/>
      <c r="G427" s="5">
        <f t="shared" si="37"/>
        <v>0</v>
      </c>
    </row>
    <row r="428" spans="3:7" ht="14.25">
      <c r="C428" s="44" t="str">
        <f t="shared" si="35"/>
        <v>D3</v>
      </c>
      <c r="D428" t="s">
        <v>55</v>
      </c>
      <c r="E428" s="2">
        <v>94</v>
      </c>
      <c r="F428" s="48"/>
      <c r="G428" s="5">
        <f t="shared" si="37"/>
        <v>0</v>
      </c>
    </row>
    <row r="429" ht="12.75">
      <c r="C429" s="44"/>
    </row>
    <row r="430" spans="1:3" ht="51">
      <c r="A430" s="37">
        <v>1</v>
      </c>
      <c r="B430" s="24">
        <f>SUM(A$407:A430)</f>
        <v>2</v>
      </c>
      <c r="C430" s="15" t="s">
        <v>112</v>
      </c>
    </row>
    <row r="431" ht="51">
      <c r="C431" s="15" t="s">
        <v>110</v>
      </c>
    </row>
    <row r="432" ht="51">
      <c r="C432" s="15" t="s">
        <v>109</v>
      </c>
    </row>
    <row r="433" spans="3:7" ht="14.25">
      <c r="C433" s="47" t="str">
        <f aca="true" t="shared" si="38" ref="C433:C453">C408</f>
        <v>A1</v>
      </c>
      <c r="D433" t="s">
        <v>55</v>
      </c>
      <c r="E433" s="2">
        <f>E97*1.1</f>
        <v>418.00000000000006</v>
      </c>
      <c r="F433" s="48"/>
      <c r="G433" s="5">
        <f aca="true" t="shared" si="39" ref="G433:G444">+E433*F433</f>
        <v>0</v>
      </c>
    </row>
    <row r="434" spans="3:7" ht="14.25">
      <c r="C434" s="47" t="str">
        <f t="shared" si="38"/>
        <v>A2</v>
      </c>
      <c r="D434" t="s">
        <v>55</v>
      </c>
      <c r="E434" s="2">
        <f>E98*1.1</f>
        <v>226.60000000000002</v>
      </c>
      <c r="F434" s="48"/>
      <c r="G434" s="5">
        <f t="shared" si="39"/>
        <v>0</v>
      </c>
    </row>
    <row r="435" spans="3:7" ht="14.25">
      <c r="C435" s="47" t="str">
        <f t="shared" si="38"/>
        <v>A3</v>
      </c>
      <c r="D435" t="s">
        <v>55</v>
      </c>
      <c r="E435" s="2">
        <f>E99</f>
        <v>0</v>
      </c>
      <c r="F435" s="48"/>
      <c r="G435" s="5">
        <f t="shared" si="39"/>
        <v>0</v>
      </c>
    </row>
    <row r="436" spans="3:7" ht="14.25">
      <c r="C436" s="47" t="str">
        <f t="shared" si="38"/>
        <v>B1</v>
      </c>
      <c r="D436" t="s">
        <v>55</v>
      </c>
      <c r="E436" s="2">
        <f>E100*1.1</f>
        <v>47.300000000000004</v>
      </c>
      <c r="F436" s="48"/>
      <c r="G436" s="5">
        <f t="shared" si="39"/>
        <v>0</v>
      </c>
    </row>
    <row r="437" spans="3:7" ht="14.25">
      <c r="C437" s="47" t="str">
        <f t="shared" si="38"/>
        <v>B2</v>
      </c>
      <c r="D437" t="s">
        <v>55</v>
      </c>
      <c r="E437" s="2">
        <f>E101*1.1</f>
        <v>312.40000000000003</v>
      </c>
      <c r="F437" s="48"/>
      <c r="G437" s="5">
        <f t="shared" si="39"/>
        <v>0</v>
      </c>
    </row>
    <row r="438" spans="3:7" ht="14.25">
      <c r="C438" s="47" t="str">
        <f t="shared" si="38"/>
        <v>B3</v>
      </c>
      <c r="D438" t="s">
        <v>55</v>
      </c>
      <c r="E438" s="2">
        <f>E102*1.1</f>
        <v>111.10000000000001</v>
      </c>
      <c r="F438" s="48"/>
      <c r="G438" s="5">
        <f t="shared" si="39"/>
        <v>0</v>
      </c>
    </row>
    <row r="439" spans="3:7" ht="14.25">
      <c r="C439" s="47" t="str">
        <f t="shared" si="38"/>
        <v>B4</v>
      </c>
      <c r="D439" t="s">
        <v>55</v>
      </c>
      <c r="E439" s="2">
        <f>E103*1.1</f>
        <v>72.60000000000001</v>
      </c>
      <c r="F439" s="48"/>
      <c r="G439" s="5">
        <f t="shared" si="39"/>
        <v>0</v>
      </c>
    </row>
    <row r="440" spans="3:7" ht="14.25">
      <c r="C440" s="47" t="str">
        <f t="shared" si="38"/>
        <v>B5</v>
      </c>
      <c r="D440" t="s">
        <v>55</v>
      </c>
      <c r="E440" s="2">
        <f>E104</f>
        <v>0</v>
      </c>
      <c r="F440" s="48"/>
      <c r="G440" s="5">
        <f t="shared" si="39"/>
        <v>0</v>
      </c>
    </row>
    <row r="441" spans="3:7" ht="14.25">
      <c r="C441" s="47" t="str">
        <f t="shared" si="38"/>
        <v>C1</v>
      </c>
      <c r="D441" t="s">
        <v>55</v>
      </c>
      <c r="E441" s="2">
        <f>1040*1.1</f>
        <v>1144</v>
      </c>
      <c r="F441" s="48"/>
      <c r="G441" s="5">
        <f t="shared" si="39"/>
        <v>0</v>
      </c>
    </row>
    <row r="442" spans="3:7" ht="14.25">
      <c r="C442" s="47" t="str">
        <f t="shared" si="38"/>
        <v>C2</v>
      </c>
      <c r="D442" t="s">
        <v>55</v>
      </c>
      <c r="E442" s="2">
        <f>E106*1.1</f>
        <v>343.20000000000005</v>
      </c>
      <c r="F442" s="48"/>
      <c r="G442" s="5">
        <f t="shared" si="39"/>
        <v>0</v>
      </c>
    </row>
    <row r="443" spans="3:7" ht="14.25">
      <c r="C443" s="47" t="str">
        <f t="shared" si="38"/>
        <v>C3</v>
      </c>
      <c r="D443" t="s">
        <v>55</v>
      </c>
      <c r="E443" s="2">
        <f>E107*1.1</f>
        <v>543.4000000000001</v>
      </c>
      <c r="F443" s="48"/>
      <c r="G443" s="5">
        <f t="shared" si="39"/>
        <v>0</v>
      </c>
    </row>
    <row r="444" spans="3:7" ht="14.25">
      <c r="C444" s="47" t="str">
        <f t="shared" si="38"/>
        <v>C4</v>
      </c>
      <c r="D444" t="s">
        <v>55</v>
      </c>
      <c r="E444" s="2">
        <f>E108*1.1</f>
        <v>733.7</v>
      </c>
      <c r="F444" s="48"/>
      <c r="G444" s="5">
        <f t="shared" si="39"/>
        <v>0</v>
      </c>
    </row>
    <row r="445" spans="3:7" ht="14.25">
      <c r="C445" s="47" t="str">
        <f t="shared" si="38"/>
        <v>C5</v>
      </c>
      <c r="D445" t="s">
        <v>55</v>
      </c>
      <c r="E445" s="2">
        <f>E109</f>
        <v>0</v>
      </c>
      <c r="F445" s="48"/>
      <c r="G445" s="5">
        <f aca="true" t="shared" si="40" ref="G445:G453">+E445*F445</f>
        <v>0</v>
      </c>
    </row>
    <row r="446" spans="3:7" ht="14.25">
      <c r="C446" s="47" t="str">
        <f t="shared" si="38"/>
        <v>C6</v>
      </c>
      <c r="D446" t="s">
        <v>55</v>
      </c>
      <c r="E446" s="2">
        <f>E110*1.1</f>
        <v>108.9</v>
      </c>
      <c r="F446" s="48"/>
      <c r="G446" s="5">
        <f t="shared" si="40"/>
        <v>0</v>
      </c>
    </row>
    <row r="447" spans="3:7" ht="14.25">
      <c r="C447" s="47" t="str">
        <f t="shared" si="38"/>
        <v>C7</v>
      </c>
      <c r="D447" t="s">
        <v>55</v>
      </c>
      <c r="E447" s="2">
        <f>E111*1.1</f>
        <v>61.60000000000001</v>
      </c>
      <c r="F447" s="48"/>
      <c r="G447" s="5">
        <f t="shared" si="40"/>
        <v>0</v>
      </c>
    </row>
    <row r="448" spans="3:7" ht="14.25">
      <c r="C448" s="47" t="str">
        <f t="shared" si="38"/>
        <v>C8</v>
      </c>
      <c r="D448" t="s">
        <v>55</v>
      </c>
      <c r="E448" s="2">
        <f>E112</f>
        <v>0</v>
      </c>
      <c r="F448" s="48"/>
      <c r="G448" s="5">
        <f t="shared" si="40"/>
        <v>0</v>
      </c>
    </row>
    <row r="449" spans="3:7" ht="14.25">
      <c r="C449" s="47" t="str">
        <f t="shared" si="38"/>
        <v>C9</v>
      </c>
      <c r="D449" t="s">
        <v>55</v>
      </c>
      <c r="E449" s="2">
        <f>E113*1.1</f>
        <v>111.10000000000001</v>
      </c>
      <c r="F449" s="48"/>
      <c r="G449" s="5">
        <f t="shared" si="40"/>
        <v>0</v>
      </c>
    </row>
    <row r="450" spans="3:7" ht="14.25">
      <c r="C450" s="47" t="str">
        <f t="shared" si="38"/>
        <v>C10</v>
      </c>
      <c r="D450" t="s">
        <v>55</v>
      </c>
      <c r="E450" s="2">
        <f>E114</f>
        <v>0</v>
      </c>
      <c r="F450" s="48"/>
      <c r="G450" s="5">
        <f t="shared" si="40"/>
        <v>0</v>
      </c>
    </row>
    <row r="451" spans="3:7" ht="14.25">
      <c r="C451" s="47" t="str">
        <f t="shared" si="38"/>
        <v>D1</v>
      </c>
      <c r="D451" t="s">
        <v>55</v>
      </c>
      <c r="E451" s="2">
        <f>E115*1.1</f>
        <v>1603.8000000000002</v>
      </c>
      <c r="F451" s="48"/>
      <c r="G451" s="5">
        <f t="shared" si="40"/>
        <v>0</v>
      </c>
    </row>
    <row r="452" spans="3:7" ht="14.25">
      <c r="C452" s="47" t="str">
        <f t="shared" si="38"/>
        <v>D2</v>
      </c>
      <c r="D452" t="s">
        <v>55</v>
      </c>
      <c r="E452" s="2">
        <f>E116</f>
        <v>0</v>
      </c>
      <c r="F452" s="48"/>
      <c r="G452" s="5">
        <f t="shared" si="40"/>
        <v>0</v>
      </c>
    </row>
    <row r="453" spans="3:7" ht="14.25">
      <c r="C453" s="47" t="str">
        <f t="shared" si="38"/>
        <v>D3</v>
      </c>
      <c r="D453" t="s">
        <v>55</v>
      </c>
      <c r="E453" s="2">
        <f>E117*1.1</f>
        <v>104.50000000000001</v>
      </c>
      <c r="F453" s="48"/>
      <c r="G453" s="5">
        <f t="shared" si="40"/>
        <v>0</v>
      </c>
    </row>
    <row r="454" spans="3:8" ht="12.75">
      <c r="C454" s="47"/>
      <c r="F454" s="4"/>
      <c r="G454" s="5"/>
      <c r="H454" s="26">
        <f>SUM(G433:G454)</f>
        <v>0</v>
      </c>
    </row>
    <row r="455" spans="1:7" ht="51">
      <c r="A455" s="37">
        <v>1</v>
      </c>
      <c r="B455" s="24">
        <v>3</v>
      </c>
      <c r="C455" s="15" t="s">
        <v>111</v>
      </c>
      <c r="F455" s="4"/>
      <c r="G455" s="5"/>
    </row>
    <row r="456" spans="3:7" ht="51">
      <c r="C456" s="15" t="s">
        <v>108</v>
      </c>
      <c r="F456" s="4"/>
      <c r="G456" s="5"/>
    </row>
    <row r="457" spans="3:7" ht="51">
      <c r="C457" s="15" t="s">
        <v>109</v>
      </c>
      <c r="F457" s="4"/>
      <c r="G457" s="5"/>
    </row>
    <row r="458" spans="3:7" ht="14.25">
      <c r="C458" s="15" t="s">
        <v>73</v>
      </c>
      <c r="D458" t="s">
        <v>55</v>
      </c>
      <c r="E458" s="2">
        <v>130</v>
      </c>
      <c r="F458" s="27"/>
      <c r="G458" s="5">
        <v>0</v>
      </c>
    </row>
    <row r="459" spans="6:7" ht="12.75">
      <c r="F459" s="4"/>
      <c r="G459" s="5"/>
    </row>
    <row r="460" spans="1:7" ht="51">
      <c r="A460" s="37">
        <v>1</v>
      </c>
      <c r="B460" s="24">
        <f>SUM(A$407:A460)</f>
        <v>4</v>
      </c>
      <c r="C460" s="15" t="s">
        <v>29</v>
      </c>
      <c r="D460" t="s">
        <v>14</v>
      </c>
      <c r="E460" s="26">
        <v>20</v>
      </c>
      <c r="F460" s="27"/>
      <c r="G460" s="27">
        <f>+E460*F460</f>
        <v>0</v>
      </c>
    </row>
    <row r="461" ht="12.75">
      <c r="C461"/>
    </row>
    <row r="462" spans="1:7" ht="25.5">
      <c r="A462" s="37">
        <v>1</v>
      </c>
      <c r="B462" s="24">
        <f>SUM(A$407:A462)</f>
        <v>5</v>
      </c>
      <c r="C462" s="15" t="s">
        <v>30</v>
      </c>
      <c r="D462" t="s">
        <v>9</v>
      </c>
      <c r="E462" s="2">
        <v>55</v>
      </c>
      <c r="F462" s="4"/>
      <c r="G462" s="5">
        <f>F462*E462</f>
        <v>0</v>
      </c>
    </row>
    <row r="464" spans="1:7" ht="41.25" customHeight="1">
      <c r="A464" s="37">
        <v>1</v>
      </c>
      <c r="B464" s="24">
        <f>SUM(A$407:A464)</f>
        <v>6</v>
      </c>
      <c r="C464" s="15" t="s">
        <v>37</v>
      </c>
      <c r="D464" t="s">
        <v>9</v>
      </c>
      <c r="E464" s="2">
        <f>SUM(E16:E36)</f>
        <v>3997</v>
      </c>
      <c r="F464" s="48"/>
      <c r="G464" s="5">
        <f>+E464*F464</f>
        <v>0</v>
      </c>
    </row>
    <row r="466" spans="1:7" ht="25.5">
      <c r="A466" s="37">
        <v>1</v>
      </c>
      <c r="B466" s="24">
        <f>SUM(A$407:A466)</f>
        <v>7</v>
      </c>
      <c r="C466" s="15" t="s">
        <v>42</v>
      </c>
      <c r="D466" t="s">
        <v>9</v>
      </c>
      <c r="E466" s="2">
        <f>E464</f>
        <v>3997</v>
      </c>
      <c r="F466" s="48"/>
      <c r="G466" s="5">
        <f>+E466*F466</f>
        <v>0</v>
      </c>
    </row>
    <row r="468" spans="1:7" ht="12.75">
      <c r="A468" s="37">
        <v>1</v>
      </c>
      <c r="B468" s="24">
        <f>SUM(A$407:A468)</f>
        <v>8</v>
      </c>
      <c r="C468" s="15" t="s">
        <v>38</v>
      </c>
      <c r="D468" t="s">
        <v>9</v>
      </c>
      <c r="E468" s="2">
        <f>E464</f>
        <v>3997</v>
      </c>
      <c r="F468" s="4"/>
      <c r="G468" s="5">
        <f>+E468*F468</f>
        <v>0</v>
      </c>
    </row>
    <row r="469" spans="6:7" ht="12.75">
      <c r="F469" s="4"/>
      <c r="G469" s="5"/>
    </row>
    <row r="470" spans="2:7" ht="25.5">
      <c r="B470" s="24">
        <v>9</v>
      </c>
      <c r="C470" s="15" t="s">
        <v>227</v>
      </c>
      <c r="D470" t="s">
        <v>14</v>
      </c>
      <c r="E470" s="26">
        <v>1</v>
      </c>
      <c r="F470" s="27"/>
      <c r="G470" s="27">
        <f>+E470*F470</f>
        <v>0</v>
      </c>
    </row>
    <row r="471" spans="5:7" ht="12.75">
      <c r="E471" s="26"/>
      <c r="F471" s="27"/>
      <c r="G471" s="27"/>
    </row>
    <row r="472" spans="2:7" ht="127.5">
      <c r="B472" s="24">
        <v>10</v>
      </c>
      <c r="C472" s="15" t="s">
        <v>228</v>
      </c>
      <c r="D472" t="s">
        <v>14</v>
      </c>
      <c r="E472" s="26">
        <v>1</v>
      </c>
      <c r="F472" s="27"/>
      <c r="G472" s="27">
        <f>+E472*F472</f>
        <v>0</v>
      </c>
    </row>
    <row r="473" spans="5:7" ht="12.75">
      <c r="E473" s="26"/>
      <c r="F473" s="27"/>
      <c r="G473" s="27"/>
    </row>
    <row r="474" spans="2:7" ht="63.75">
      <c r="B474" s="24">
        <v>11</v>
      </c>
      <c r="C474" s="15" t="s">
        <v>229</v>
      </c>
      <c r="D474" t="s">
        <v>16</v>
      </c>
      <c r="E474" s="2">
        <v>130</v>
      </c>
      <c r="F474" s="27"/>
      <c r="G474" s="5">
        <f>+E474*F474</f>
        <v>0</v>
      </c>
    </row>
    <row r="476" spans="1:7" ht="12.75">
      <c r="A476" s="37">
        <v>1</v>
      </c>
      <c r="B476" s="24">
        <v>12</v>
      </c>
      <c r="C476" s="15" t="s">
        <v>41</v>
      </c>
      <c r="D476" t="s">
        <v>63</v>
      </c>
      <c r="E476" s="2">
        <v>1</v>
      </c>
      <c r="F476" s="52"/>
      <c r="G476" s="5">
        <f>+E476*F476</f>
        <v>0</v>
      </c>
    </row>
    <row r="477" spans="3:7" ht="12.75">
      <c r="C477" s="22" t="s">
        <v>20</v>
      </c>
      <c r="D477" s="1"/>
      <c r="E477" s="3"/>
      <c r="F477" s="3"/>
      <c r="G477" s="8">
        <f>SUM(G408:G476)</f>
        <v>0</v>
      </c>
    </row>
    <row r="482" ht="12.75">
      <c r="C482"/>
    </row>
    <row r="483" ht="12.75">
      <c r="C483"/>
    </row>
    <row r="496" ht="12.75">
      <c r="C496" s="30"/>
    </row>
  </sheetData>
  <sheetProtection/>
  <mergeCells count="12">
    <mergeCell ref="B3:G3"/>
    <mergeCell ref="B1:G1"/>
    <mergeCell ref="B2:G2"/>
    <mergeCell ref="D6:F6"/>
    <mergeCell ref="D11:F11"/>
    <mergeCell ref="D12:F12"/>
    <mergeCell ref="D5:F5"/>
    <mergeCell ref="B4:G4"/>
    <mergeCell ref="D7:F7"/>
    <mergeCell ref="D8:F8"/>
    <mergeCell ref="D9:F9"/>
    <mergeCell ref="D10:F10"/>
  </mergeCells>
  <printOptions gridLines="1"/>
  <pageMargins left="0.97" right="0.1968503937007874" top="0.7086614173228347" bottom="0.4724409448818898" header="0" footer="0"/>
  <pageSetup horizontalDpi="600" verticalDpi="600" orientation="portrait" paperSize="9" scale="96" r:id="rId1"/>
  <headerFooter alignWithMargins="0">
    <oddHeader>&amp;L&amp;8KANALIZACIJA Bevkova v Ajdovščini&amp;R&amp;"Times New Roman CE,Običajno"&amp;8DETAJL d.o.o., Glavni trg 1, Vipava</oddHeader>
    <oddFooter>&amp;C&amp;9stran&amp;P</oddFooter>
  </headerFooter>
  <rowBreaks count="1" manualBreakCount="1">
    <brk id="12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Valdi Černe</dc:creator>
  <cp:keywords/>
  <dc:description/>
  <cp:lastModifiedBy>sonjal</cp:lastModifiedBy>
  <cp:lastPrinted>2009-10-05T07:06:23Z</cp:lastPrinted>
  <dcterms:created xsi:type="dcterms:W3CDTF">1999-05-10T09:48:04Z</dcterms:created>
  <dcterms:modified xsi:type="dcterms:W3CDTF">2012-06-04T09:38:51Z</dcterms:modified>
  <cp:category/>
  <cp:version/>
  <cp:contentType/>
  <cp:contentStatus/>
</cp:coreProperties>
</file>