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1400" windowHeight="7275" tabRatio="735" activeTab="0"/>
  </bookViews>
  <sheets>
    <sheet name="Rekapitulacija" sheetId="1" r:id="rId1"/>
    <sheet name="F1" sheetId="2" r:id="rId2"/>
    <sheet name="F2" sheetId="3" r:id="rId3"/>
    <sheet name="STRUGA" sheetId="4" r:id="rId4"/>
    <sheet name="Priključki" sheetId="5" r:id="rId5"/>
    <sheet name="List1" sheetId="6" r:id="rId6"/>
  </sheets>
  <definedNames>
    <definedName name="_xlnm.Print_Area" localSheetId="1">'F1'!$A$1:$F$124</definedName>
    <definedName name="_xlnm.Print_Area" localSheetId="2">'F2'!$A$1:$F$99</definedName>
    <definedName name="_xlnm.Print_Area" localSheetId="0">'Rekapitulacija'!$A$1:$B$9</definedName>
  </definedNames>
  <calcPr fullCalcOnLoad="1"/>
</workbook>
</file>

<file path=xl/sharedStrings.xml><?xml version="1.0" encoding="utf-8"?>
<sst xmlns="http://schemas.openxmlformats.org/spreadsheetml/2006/main" count="555" uniqueCount="126">
  <si>
    <t>PREDDELA</t>
  </si>
  <si>
    <t>m</t>
  </si>
  <si>
    <t>1.</t>
  </si>
  <si>
    <t>kos</t>
  </si>
  <si>
    <t>2.</t>
  </si>
  <si>
    <t>3.</t>
  </si>
  <si>
    <t>4.</t>
  </si>
  <si>
    <t>SKUPAJ</t>
  </si>
  <si>
    <t>5.</t>
  </si>
  <si>
    <t>6.</t>
  </si>
  <si>
    <t>7.</t>
  </si>
  <si>
    <t>9.</t>
  </si>
  <si>
    <t>10.</t>
  </si>
  <si>
    <t>11.</t>
  </si>
  <si>
    <t>8.</t>
  </si>
  <si>
    <t>12.</t>
  </si>
  <si>
    <t>RUŠITVENA DELA</t>
  </si>
  <si>
    <t>ZEMELJSKA DELA</t>
  </si>
  <si>
    <t>Naprava in postavitev gradbenih profilov (na mestih kjer se menja smer ali naklon)</t>
  </si>
  <si>
    <t>kpl</t>
  </si>
  <si>
    <t>OSTALA DELA</t>
  </si>
  <si>
    <t>Projekt izvedenih del (4 izvodi)</t>
  </si>
  <si>
    <t>Planiranje dna rova  s točnostjo +/- 1 cm</t>
  </si>
  <si>
    <t>Hladen premaz stikov med starim in novim asfaltom s polimerno emulzijo.</t>
  </si>
  <si>
    <t>Dovoz iz gradbiščne deponije in raztiranje humusa  v sloju debeline 20 cm.</t>
  </si>
  <si>
    <t>Obrizg nosilne plasti bituminizirane zmesi z emulzijo za boljši oprijem nosilne in obrabne plasti.</t>
  </si>
  <si>
    <t>Zasip jarka z materialom izkopa ter komprimiranje v plasteh po 30 cm (pod nevoznimi površinami)</t>
  </si>
  <si>
    <t>Nakladanje in odvoz odvečnega materiala od izkopa na deponijo po izbiri izvajalca, komplet z vsemi stroški deponiranja.</t>
  </si>
  <si>
    <t>Planiranje tamponskega planuma ceste z natančnostjo +- 1cm z uvaljanjem.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</si>
  <si>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</si>
  <si>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</si>
  <si>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 xml:space="preserve">PREDDELA </t>
  </si>
  <si>
    <t>ZEMELJSKA  DELA</t>
  </si>
  <si>
    <t>MONTAŽNA IN BETONSKA DELA</t>
  </si>
  <si>
    <t xml:space="preserve">SKUPAJ € </t>
  </si>
  <si>
    <t>Zakoličba trase kanalizacije z niveliranjem kanala</t>
  </si>
  <si>
    <t>PREDDELA SKUPAJ:</t>
  </si>
  <si>
    <t>Zasek oziroma rezanje obstoječega asfalta debeline do 10 cm.</t>
  </si>
  <si>
    <t>RUŠITVENA DELA SKUPAJ:</t>
  </si>
  <si>
    <t>ZEMELJSKA DELA SKUPAJ:</t>
  </si>
  <si>
    <t xml:space="preserve"> - višine do 2,5 m</t>
  </si>
  <si>
    <t xml:space="preserve"> - višine do 1,5 m</t>
  </si>
  <si>
    <t xml:space="preserve"> - višine do 2,0 m</t>
  </si>
  <si>
    <t>MONTAŽNA IN BETONSKA DELA SKUPAJ:</t>
  </si>
  <si>
    <t>Preizkus vodotesnosti kanalizacije</t>
  </si>
  <si>
    <t>OSTALA DELA SKUPAJ:</t>
  </si>
  <si>
    <t>NEPREDVIDENA DELA 10%</t>
  </si>
  <si>
    <r>
      <t>Fino planiranje, odstranjevanje kamna, sejanje travne mešanice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 dodajanje granulat mineralnega gnojila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valjanje s travnim valjarjem.</t>
    </r>
  </si>
  <si>
    <t>Zavarovanje prometa med gradnjo ZA CELOTEN KANAL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</si>
  <si>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Izdelava varnostnega načrta gradbišča pred začetkom gradnje po gradbenih predpisih za vse kanale skupaj - sorazmerni del</t>
  </si>
  <si>
    <t>Rezkanje asfalta v debelini cca 4 cm z odvozom asfaltne zmesi v deponijo po izbiri investitorja. V ceno so vključene tudi vse takse in drugi stroški, ki so povezani s trajnim deponiranjem oziroma recikliranjem</t>
  </si>
  <si>
    <t>Čiščenje starega asfalta in pobrizg z bitumensko emulzijo</t>
  </si>
  <si>
    <t>Čiščenje in spiranje kanalizacije ter pregled kanalizacije s kamero</t>
  </si>
  <si>
    <t>Izdelava geodetskega načrta novega stanja skladno z ZGO-1 in navodili upravljalca kanalizacije</t>
  </si>
  <si>
    <t>Zakoličba obstoječih komunalnih naprav ZA CELOTEN KANAL (križanja in približevanja) in označitev - elektroinstalacije, telefona, vodovoda, kanalizacije po pogojih in navodilih upravljavca.</t>
  </si>
  <si>
    <t>Sekanje dreves z odsekovanjem vej in odvozom na trajno deponijo po izbiri izvajalca, komplet z vsemi stroški ravnanja na deponiji. Debelina 10 - 15 cm (mehki les).</t>
  </si>
  <si>
    <t xml:space="preserve"> - v terenu III. ktg. - 70%</t>
  </si>
  <si>
    <t xml:space="preserve"> - v terenu IV. ktg. - 20%</t>
  </si>
  <si>
    <t xml:space="preserve"> - v terenu V. ktg. - 10%</t>
  </si>
  <si>
    <t xml:space="preserve"> - višine do 1,0 m</t>
  </si>
  <si>
    <t xml:space="preserve"> - višine do 3,5 m</t>
  </si>
  <si>
    <t>Izdelava nosilne bituminizirane zmesi AC 16 base B50/70 A4 v debelini 5 cm</t>
  </si>
  <si>
    <t xml:space="preserve"> - višine do 3,0 m</t>
  </si>
  <si>
    <t>KANALIZACIJA DOLGA POLJANA - SEKUNDARNO OMREŽJE 2. FAZA</t>
  </si>
  <si>
    <t>KANAL F1</t>
  </si>
  <si>
    <t>Dobava, montaža, uporaba in demontaža varovalnega opaža jarka v semi vertikalnem izkopu, tehnologije po izbiri izvajalca. Višina opažanja do 3,0 m. obračun po m1 trase kanala obojestransko razprto!</t>
  </si>
  <si>
    <t>Dobava in polaganje PVC gladkih cevi compact, standard EN 1401-1, na izvršeno betonsko podlogo iz betona C 12/15 v deb.10 cm, z delnim obbetoniranjem cevi zaradi stranske utrditve, cevi fi 200 mm, trdnostni razred SN8 s priključitvijo na jaške, stiki se tesnijo z gumi tesnili in zasipom 15 cm nad temenom cevi s peskom fr. do 8 mm (pesek ni vključen v postavki)</t>
  </si>
  <si>
    <t>Dobava in vgradnja montažnih povoznih poliesterskih revizijskih jaškov DN 80 cm, togosti SN 10000, komplet z muldami, obdelanimi s poliestrom, talno ploščo iz betona C 16/20, deb. 20 cm, vključno s prehodno ploščo in izravnalnim obročem za LTŽ pokrov.  (meri se globina jaška od vrha pokrova do dna mulde!)</t>
  </si>
  <si>
    <t>Dobava in vgradnja montažnih povoznih poliesterskih revizijskih jaškov DN 100 cm, togosti SN 10000, komplet z muldami, obdelanimi s poliestrom, talno ploščo iz betona C 16/20, deb. 20 cm, vključno s prehodno ploščo in izravnalnim obročem za LTŽ pokrov.  (meri se globina jaška od vrha pokrova do dna mulde!)</t>
  </si>
  <si>
    <t>Rušenje obstoječe asfaltne prevleke debeline do 10 cm z nakladanjem na prevozno sredstvo in odvozom na trajno deponijo po izbiri izvajalca. V ceno so vključene tudi vse takse in drugi stroški, ki so povezani s trajnim deponiranjem oziroma recikliranjem</t>
  </si>
  <si>
    <t>Podkopavanje obstoječega AB zidu pod temeljem za kanalizacijsko cev DN 200 mm.</t>
  </si>
  <si>
    <t>13.</t>
  </si>
  <si>
    <t>Obsutje odkopanega vodovoda, NN in/ali TK voda s sipkim materialom velikosti zrna do 8 mm.</t>
  </si>
  <si>
    <t>Obveščanje javnosti o izvajanju del preko časopisa in radia o zaporah in drugih ovirah za prebivalce - 1x objava v lokalnem časopisu, 1x tedensko objava na lokalnem radiu za vse kanale skupaj - sorazmerni del</t>
  </si>
  <si>
    <t>Izkop humusa na trasi kanalizacije v sloju debeline do 20 cm z nakladanjem na prevozno sredstvo in odvozom na gradbiščno deponijo.</t>
  </si>
  <si>
    <t>Izkop jarkov za cevovod, širine do 3.0 m, globine do 3.0 m, naklon brežin 70°-90° z odmetom min. 1.0 m od roba izkopa.</t>
  </si>
  <si>
    <t>Izkop jarkov za kanalizacijo, širine do 3.0 m, globine do 2.5 m, naklon brežin 70°-90° z nakladanjem na prevozno sredstvo in odvozom na trajno deponijo po izbiri izvajalca, komplet z vsemi stroški ravnanja materiala v deponiji.</t>
  </si>
  <si>
    <t>Obsutje kanalizacijskih cevi s posteljico iz sipkega materiala velikosti zrna 4-8 mm, minimalno 15 cm nad temenom cevi.</t>
  </si>
  <si>
    <t>KANAL F2</t>
  </si>
  <si>
    <t>Izkop jarkov za cevovod, širine do 2.0 m, globine do 1.5 m, naklon brežin 70°-90° z odmetom min. 1.0 m od roba izkopa.</t>
  </si>
  <si>
    <t>Izkop jarkov za kanalizacijo, širine do 2.0 m, globine do 1.5 m, naklon brežin 70°-90° z nakladanjem na prevozno sredstvo in odvozom na trajno deponijo po izbiri izvajalca, komplet z vsemi stroški ravnanja materiala v deponiji.</t>
  </si>
  <si>
    <t>Zasip  jarka z nevezanim materialom in izvedbo po TSC 06.100:2003, 0-125 mm, vključno z dobavo, komprimiranjem v plasteh po 30 cm ter planiranjem zgornjega sloja s točnostjo +-3 cm.</t>
  </si>
  <si>
    <t>Zasip jarka z nevezanim materialom, vgrajevanje in zahteve materiala po TSC 06.200:2003; 0-32 mm (tampon), vključno z dobavo ter komprimiranjem v plasti 20 cm. Deformacijski modul na planumu Evd&gt; 45MPa.</t>
  </si>
  <si>
    <t>Vsa črpanja podtalnice, vdorov vode iz potoka in začasno odvonjavanje obstoječe kanalizacije so vključena v enotnih cenah ostalih postavk</t>
  </si>
  <si>
    <t>Odkopavanje panja in korenin drevesa z deponiranjem na trajno deponijo po izbiri izvajalca, komplet s strošku ravnanja na deponiji. Premer panja 20 - 35 cm.</t>
  </si>
  <si>
    <t>Čiščenje površin, zaraslih z grmovjem v širini 3 m.</t>
  </si>
  <si>
    <t>Rušenje obstoječe asfaltne prevleke debeline do 10 cm z nakladanjem na prevozno sredstvo in odvozom na trajno deponijo po izbiri izvajalca. V ceno so vključene tudi vse takse in drugi stroški, ki so povezani s trajnim deponiranjem oziroma recikliranjem.</t>
  </si>
  <si>
    <t>Rezkanje asfalta v debelini cca 4 cm z odvozom asfaltne zmesi v deponijo po izbiri investitorja. V ceno so vključene tudi vse takse in drugi stroški, ki so povezani s trajnim deponiranjem oziroma recikliranjem.</t>
  </si>
  <si>
    <t>Izdelava utora v obstoječi AB plošči pri prečkanju potoka. V postavko je vključeno rušenje plošče debeline ca 50 cm v pasu širine do 50 cm do betonske cevi propusta, komplet z nakladanjem ruševin na prevozno sredstvo in odvozom na trajno deponijo po izbiri izvajalca. V ceno so vključene tudi vse takse in drugi stroški, ki so povezani s trajnim deponiranjem oziroma recikliranjem. Tehnologijo izdelave utora izbere izvajalec. (glej detajl križanja potoka).</t>
  </si>
  <si>
    <t>Izdelava obrabne in zaporne plasti bituminizirane zmesi AC 8 surf B 50/70 A4 v debelini 3,5 cm</t>
  </si>
  <si>
    <t>Dobava in vgradnja pokrova iz litega železa po EN124 najmanj D400 s protihrupnim vložkom iz kompozitnega materiala, premera 600mm, višina okvirja pokrova 100 mm (POVOZNE POVRŠINE), vključno z armiranim betonskim naležnim obročem. Stik obroča in jaška zatesnjen z ustreznim tesnilom, ki preprečuje vdor vode ali drugega materiala v jašek. V postavki vključena vsa potrebna dela za postavitev pokrova na potrebno višino in nagib.</t>
  </si>
  <si>
    <t>Dobava in vgradnja pokrova iz litega železa po EN124 najmanj C250 s protihrupnim vložkom iz kompozitnega materiala, premera 600mm, višina okvirja pokrova 75 mm (V ZELENICI), vključno z armiranim betonskim naležnim obročem. Stik obroča in jaška zatesnjen z ustreznim tesnilom, ki preprečuje vdor vode ali drugega materiala v jašek. V postavki vključena vsa potrebna dela za postavitev pokrova na potrebno višino in nagib.</t>
  </si>
  <si>
    <r>
      <t>Dobava in polaganje PVC gladkih cevi compact, standard EN 1401-1, na izvršeno betonsko podlogo iz betona C 12/15 v deb.10 cm in polno obbetoniranje cevi min. 10 cm nad temenom (0.15m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/m), cevi fi 200 mm, trdnostni razred SN4 s priključitvijo na jaške, stiki se tesnijo z gumi tesnili (od F1.1 do F1.5 ter od F1.8 do F1.13)</t>
    </r>
  </si>
  <si>
    <t>Izdelava betonskih blokov za sidranje cevovoda. Bloki so trapezne oblike (po obodu jarka) in razširjeni min. 10 cm v raščen teren ob strani ter na dnu jarka. Bloki so višine 0,70 m. Širina blokov znaša na dnu jarka ca 0,95 m na višini 0,70 m pa ca 1,45 m. Debelina blokov znaša 0,3 m. Postavka vključuje tudi ves potrebni opažni material ter polistiren debeline 1 cm položen okoli cevi na stiku cevi z blokom. Lokacija cevi je razvidna iz situacije. Bloke je potrebno izdelati na koncu cevi tik ob obojki.</t>
  </si>
  <si>
    <t>SKUPAJ brez DDV</t>
  </si>
  <si>
    <t>DDV 22% - obrnjena davčna obveznost</t>
  </si>
  <si>
    <t>SKUPNA REKAPITULACIJA (brez DDV)</t>
  </si>
  <si>
    <t xml:space="preserve">Fekalna kanalizacija </t>
  </si>
  <si>
    <t>Urejanje struge Podovšaka</t>
  </si>
  <si>
    <t>KANALIZACIJA DOLGA POLJANA - PRIKLJUČKI</t>
  </si>
  <si>
    <t xml:space="preserve">Izdelava varnostnega načrta gradbišča pred začetkom gradnje po gradbenih predpisih </t>
  </si>
  <si>
    <t xml:space="preserve">Dobava in polaganje PVC gladkih cevi compact, standard EN 1401-1, na izvršeno betonsko podlogo iz betona C 12/15 v deb.10 cm, s polnim obbetoniranjem cevi (0,18m3/m), cevi fi 200 mm, trdnostni razred SN4 s priključitvijo na jaške, stiki se tesnijo z gumi tesnili </t>
  </si>
  <si>
    <t xml:space="preserve"> - višine do 1,2 m</t>
  </si>
  <si>
    <t>Dobava in montaža vrtnih robnikov</t>
  </si>
  <si>
    <t>Povrnitev vrtnih zidov v prvotno stanje (z armaturo in opažem)</t>
  </si>
  <si>
    <t>m3</t>
  </si>
  <si>
    <t>Nepredvidena dela 5%</t>
  </si>
  <si>
    <t>SKLOP 1</t>
  </si>
  <si>
    <t>SKLOP 2</t>
  </si>
  <si>
    <t>Priključki</t>
  </si>
  <si>
    <t>DDV (22%)</t>
  </si>
  <si>
    <t>REKAPITULACIJA - fekalna kanalizacija</t>
  </si>
  <si>
    <t>UREDITEV STRUGE POTOKA PODOVŠAK V DOLGI POLJANI</t>
  </si>
  <si>
    <t>DDV 22%</t>
  </si>
  <si>
    <t xml:space="preserve">SKUPAJ Z DDV € </t>
  </si>
  <si>
    <t>Vsa črpanja podtalnice in vdorov vode iz potoka so vključena v enotnih cenah ostalih postavk</t>
  </si>
  <si>
    <t>Zakoličba trase struge</t>
  </si>
  <si>
    <t>Postavitev in zavarovanje profilov</t>
  </si>
  <si>
    <t>Zakoličba obstoječega vodovoda (križanja in približevanja) in označitev po pogojih in navodilih upravljavca.</t>
  </si>
  <si>
    <t>Izkop humusa v sloju debeline do 20 cm z nakladanjem na prevozno sredstvo in odvozom na gradbiščno deponijo.</t>
  </si>
  <si>
    <t>Izkop jarka za strugo v terenu III. in IV. ktg. s pravilnim odsekovanjem stranic, širine do 2.0 m, globine do 1.0 m, naklon brežin 3:1 z odmetom min. 1.0 m od roba izkopa.</t>
  </si>
  <si>
    <t>Izkop jarkov za strugo v terenu III. in IV. ktg. s pravilnim odsekovanjem stranic, širine do 2.0 m, globine do 1.0 m, naklon brežin 3:1 z nakladanjem na prevozno sredstvo in odvozom na trajno deponijo po izbiri izvajalca, komplet z vsemi stroški ravnanja materiala v deponiji.</t>
  </si>
  <si>
    <t>Planiranje dna jarka  s točnostjo +/- 1 cm</t>
  </si>
  <si>
    <t>Zasip jarka z materialom izkopa ter komprimiranje v plasteh po 30 cm</t>
  </si>
  <si>
    <r>
      <t>Oblaganje dna struge in brežin s kamnitim lomljencem debeline do 20 cm z vtiskanjem v podložni beton C12/15 debeline 10 cm, skupna debelina korita znaša 30 cm (0,72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 tekoči m struge) v razmerju kamen 60% : beton 40%. Postavka vključuje dobavo dovoz in vgradnjo v strugo širine dna 0.7 m, višino brežine 0.5 m, naklon brežine 3:1 (po detajlu!)</t>
    </r>
  </si>
  <si>
    <t>Dodatek za Izdelavo podslapja v dolžini 2 m in globine 0.4 m. Na dolžini 2 m se padec izvede 5 % v smeri gorvodno. V postavko je vključen izkop ter ves potrebni material za izdelavo podslapja.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</si>
</sst>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0.0%"/>
  </numFmts>
  <fonts count="49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2"/>
      <name val="SLO Times New Roman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22" borderId="0" applyNumberFormat="0" applyBorder="0" applyAlignment="0" applyProtection="0"/>
    <xf numFmtId="49" fontId="8" fillId="0" borderId="0">
      <alignment/>
      <protection/>
    </xf>
    <xf numFmtId="1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top" wrapText="1" readingOrder="1"/>
    </xf>
    <xf numFmtId="49" fontId="0" fillId="0" borderId="0" xfId="0" applyNumberFormat="1" applyFont="1" applyAlignment="1">
      <alignment vertical="top" wrapText="1" readingOrder="1"/>
    </xf>
    <xf numFmtId="49" fontId="0" fillId="0" borderId="10" xfId="0" applyNumberFormat="1" applyFont="1" applyBorder="1" applyAlignment="1">
      <alignment vertical="top" wrapText="1" readingOrder="1"/>
    </xf>
    <xf numFmtId="0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 vertical="top"/>
    </xf>
    <xf numFmtId="0" fontId="9" fillId="0" borderId="0" xfId="0" applyFont="1" applyAlignment="1">
      <alignment wrapText="1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vertical="top"/>
    </xf>
    <xf numFmtId="4" fontId="1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0" borderId="0" xfId="0" applyNumberFormat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4" fontId="3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48" fillId="0" borderId="0" xfId="0" applyNumberFormat="1" applyFont="1" applyBorder="1" applyAlignment="1">
      <alignment vertical="top" wrapText="1" readingOrder="1"/>
    </xf>
    <xf numFmtId="4" fontId="48" fillId="0" borderId="0" xfId="0" applyNumberFormat="1" applyFont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NumberFormat="1" applyFont="1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6" fillId="0" borderId="0" xfId="0" applyNumberFormat="1" applyFont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0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 readingOrder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49" fontId="48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4" fontId="13" fillId="0" borderId="0" xfId="0" applyNumberFormat="1" applyFont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vertical="top" wrapText="1" readingOrder="1"/>
    </xf>
    <xf numFmtId="49" fontId="0" fillId="0" borderId="0" xfId="0" applyNumberFormat="1" applyFont="1" applyAlignment="1">
      <alignment horizontal="left" vertical="top" wrapText="1" readingOrder="1"/>
    </xf>
    <xf numFmtId="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4" fillId="0" borderId="15" xfId="0" applyFont="1" applyBorder="1" applyAlignment="1">
      <alignment horizontal="right"/>
    </xf>
    <xf numFmtId="4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 horizontal="right"/>
    </xf>
    <xf numFmtId="4" fontId="0" fillId="0" borderId="18" xfId="0" applyNumberFormat="1" applyBorder="1" applyAlignment="1">
      <alignment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evtralno" xfId="45"/>
    <cellStyle name="Normal 2" xfId="46"/>
    <cellStyle name="Normal_pr zid 7,9 koslj 10.12.98 (2)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45.140625" style="0" customWidth="1"/>
    <col min="2" max="2" width="18.140625" style="0" customWidth="1"/>
  </cols>
  <sheetData>
    <row r="1" spans="1:2" ht="96.75" customHeight="1">
      <c r="A1" s="73" t="s">
        <v>63</v>
      </c>
      <c r="B1" s="73"/>
    </row>
    <row r="3" spans="1:2" ht="17.25" thickBot="1">
      <c r="A3" s="74" t="s">
        <v>111</v>
      </c>
      <c r="B3" s="74"/>
    </row>
    <row r="4" spans="1:2" ht="17.25" thickTop="1">
      <c r="A4" s="84" t="str">
        <f>'F1'!A2:F2</f>
        <v>KANAL F1</v>
      </c>
      <c r="B4" s="1">
        <f>'F1'!C8</f>
        <v>0</v>
      </c>
    </row>
    <row r="5" spans="1:2" ht="16.5">
      <c r="A5" s="84" t="str">
        <f>'F2'!A2:F2</f>
        <v>KANAL F2</v>
      </c>
      <c r="B5" s="1">
        <f>'F2'!C8</f>
        <v>0</v>
      </c>
    </row>
    <row r="6" spans="1:2" ht="17.25" thickBot="1">
      <c r="A6" s="85" t="s">
        <v>46</v>
      </c>
      <c r="B6" s="31">
        <f>SUM(B4:B5)*0.1</f>
        <v>0</v>
      </c>
    </row>
    <row r="7" spans="1:2" ht="17.25" thickTop="1">
      <c r="A7" s="86" t="s">
        <v>7</v>
      </c>
      <c r="B7" s="1">
        <f>SUM(B4:B6)</f>
        <v>0</v>
      </c>
    </row>
    <row r="8" spans="1:2" ht="17.25" thickBot="1">
      <c r="A8" s="85" t="s">
        <v>95</v>
      </c>
      <c r="B8" s="31">
        <f>B7*0.22</f>
        <v>0</v>
      </c>
    </row>
    <row r="9" spans="1:2" ht="17.25" thickTop="1">
      <c r="A9" s="86" t="s">
        <v>94</v>
      </c>
      <c r="B9" s="1">
        <f>B7</f>
        <v>0</v>
      </c>
    </row>
    <row r="10" ht="15.75" thickBot="1"/>
    <row r="11" spans="1:2" ht="17.25" thickBot="1">
      <c r="A11" s="87" t="s">
        <v>107</v>
      </c>
      <c r="B11" s="88"/>
    </row>
    <row r="12" spans="1:2" ht="17.25" thickTop="1">
      <c r="A12" s="89" t="s">
        <v>96</v>
      </c>
      <c r="B12" s="90"/>
    </row>
    <row r="13" spans="1:2" ht="16.5">
      <c r="A13" s="89" t="s">
        <v>97</v>
      </c>
      <c r="B13" s="91">
        <f>B7</f>
        <v>0</v>
      </c>
    </row>
    <row r="14" spans="1:2" ht="17.25" thickBot="1">
      <c r="A14" s="92" t="s">
        <v>98</v>
      </c>
      <c r="B14" s="93">
        <f>STRUGA!C8</f>
        <v>0</v>
      </c>
    </row>
    <row r="15" spans="1:2" ht="17.25" thickTop="1">
      <c r="A15" s="89" t="s">
        <v>7</v>
      </c>
      <c r="B15" s="91">
        <f>B13+B14</f>
        <v>0</v>
      </c>
    </row>
    <row r="16" spans="1:2" ht="15">
      <c r="A16" s="94"/>
      <c r="B16" s="90"/>
    </row>
    <row r="17" spans="1:3" ht="17.25" thickBot="1">
      <c r="A17" s="92" t="s">
        <v>108</v>
      </c>
      <c r="B17" s="82"/>
      <c r="C17" s="19"/>
    </row>
    <row r="18" spans="1:2" ht="17.25" thickTop="1">
      <c r="A18" s="89" t="s">
        <v>109</v>
      </c>
      <c r="B18" s="91">
        <f>Priključki!C9</f>
        <v>0</v>
      </c>
    </row>
    <row r="19" spans="1:2" ht="17.25" thickBot="1">
      <c r="A19" s="92" t="s">
        <v>110</v>
      </c>
      <c r="B19" s="93">
        <f>B18*0.22</f>
        <v>0</v>
      </c>
    </row>
    <row r="20" spans="1:2" ht="18" thickBot="1" thickTop="1">
      <c r="A20" s="95" t="s">
        <v>7</v>
      </c>
      <c r="B20" s="96">
        <f>B18+B19</f>
        <v>0</v>
      </c>
    </row>
  </sheetData>
  <sheetProtection/>
  <mergeCells count="2"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  <headerFooter>
    <oddHeader>&amp;L&amp;"Arial Narrow,Navadno"&amp;9Detajl infrastruktura d.o.o., Na produ 13, Vipava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SheetLayoutView="100" zoomScalePageLayoutView="0" workbookViewId="0" topLeftCell="A70">
      <selection activeCell="B80" sqref="B80"/>
    </sheetView>
  </sheetViews>
  <sheetFormatPr defaultColWidth="9.140625" defaultRowHeight="15"/>
  <cols>
    <col min="1" max="1" width="6.421875" style="0" customWidth="1"/>
    <col min="2" max="2" width="44.8515625" style="0" customWidth="1"/>
    <col min="3" max="3" width="8.00390625" style="0" customWidth="1"/>
    <col min="4" max="4" width="9.140625" style="0" customWidth="1"/>
    <col min="5" max="5" width="8.421875" style="0" customWidth="1"/>
    <col min="6" max="6" width="11.00390625" style="0" customWidth="1"/>
  </cols>
  <sheetData>
    <row r="1" spans="1:6" ht="96" customHeight="1">
      <c r="A1" s="79" t="str">
        <f>Rekapitulacija!A1</f>
        <v>KANALIZACIJA DOLGA POLJANA - SEKUNDARNO OMREŽJE 2. FAZA</v>
      </c>
      <c r="B1" s="80"/>
      <c r="C1" s="80"/>
      <c r="D1" s="80"/>
      <c r="E1" s="80"/>
      <c r="F1" s="80"/>
    </row>
    <row r="2" spans="1:6" ht="16.5">
      <c r="A2" s="81" t="s">
        <v>64</v>
      </c>
      <c r="B2" s="81"/>
      <c r="C2" s="81"/>
      <c r="D2" s="81"/>
      <c r="E2" s="81"/>
      <c r="F2" s="81"/>
    </row>
    <row r="3" spans="1:6" ht="16.5">
      <c r="A3" s="3" t="s">
        <v>2</v>
      </c>
      <c r="B3" s="2" t="s">
        <v>31</v>
      </c>
      <c r="C3" s="77">
        <f>F24</f>
        <v>0</v>
      </c>
      <c r="D3" s="78"/>
      <c r="E3" s="78"/>
      <c r="F3" s="10"/>
    </row>
    <row r="4" spans="1:6" ht="16.5">
      <c r="A4" s="3" t="s">
        <v>4</v>
      </c>
      <c r="B4" s="2" t="s">
        <v>16</v>
      </c>
      <c r="C4" s="77">
        <f>F41</f>
        <v>0</v>
      </c>
      <c r="D4" s="78"/>
      <c r="E4" s="78"/>
      <c r="F4" s="10"/>
    </row>
    <row r="5" spans="1:6" ht="16.5">
      <c r="A5" s="3" t="s">
        <v>5</v>
      </c>
      <c r="B5" s="2" t="s">
        <v>32</v>
      </c>
      <c r="C5" s="77">
        <f>F76</f>
        <v>0</v>
      </c>
      <c r="D5" s="78"/>
      <c r="E5" s="78"/>
      <c r="F5" s="10"/>
    </row>
    <row r="6" spans="1:6" ht="16.5">
      <c r="A6" s="3" t="s">
        <v>6</v>
      </c>
      <c r="B6" s="2" t="s">
        <v>33</v>
      </c>
      <c r="C6" s="77">
        <f>F101</f>
        <v>0</v>
      </c>
      <c r="D6" s="78"/>
      <c r="E6" s="78"/>
      <c r="F6" s="10"/>
    </row>
    <row r="7" spans="1:6" ht="17.25" thickBot="1">
      <c r="A7" s="3" t="s">
        <v>8</v>
      </c>
      <c r="B7" s="26" t="s">
        <v>20</v>
      </c>
      <c r="C7" s="75">
        <f>F124</f>
        <v>0</v>
      </c>
      <c r="D7" s="76"/>
      <c r="E7" s="76"/>
      <c r="F7" s="10"/>
    </row>
    <row r="8" spans="1:6" ht="17.25" thickTop="1">
      <c r="A8" s="3"/>
      <c r="B8" s="2" t="s">
        <v>34</v>
      </c>
      <c r="C8" s="77">
        <f>SUM(C3:E7)</f>
        <v>0</v>
      </c>
      <c r="D8" s="78"/>
      <c r="E8" s="78"/>
      <c r="F8" s="10"/>
    </row>
    <row r="9" spans="1:6" ht="16.5">
      <c r="A9" s="3"/>
      <c r="B9" s="2"/>
      <c r="C9" s="10"/>
      <c r="D9" s="24"/>
      <c r="E9" s="24"/>
      <c r="F9" s="10"/>
    </row>
    <row r="10" spans="1:6" ht="44.25" customHeight="1">
      <c r="A10" s="3"/>
      <c r="B10" s="55" t="s">
        <v>83</v>
      </c>
      <c r="C10" s="10"/>
      <c r="D10" s="24"/>
      <c r="E10" s="24"/>
      <c r="F10" s="10"/>
    </row>
    <row r="11" spans="1:6" ht="15">
      <c r="A11" s="11" t="s">
        <v>2</v>
      </c>
      <c r="B11" s="28" t="s">
        <v>0</v>
      </c>
      <c r="C11" s="5"/>
      <c r="D11" s="56"/>
      <c r="E11" s="56"/>
      <c r="F11" s="56"/>
    </row>
    <row r="12" spans="1:6" ht="15">
      <c r="A12" s="14"/>
      <c r="B12" s="42"/>
      <c r="C12" s="5"/>
      <c r="D12" s="56"/>
      <c r="E12" s="56"/>
      <c r="F12" s="56"/>
    </row>
    <row r="13" spans="1:6" ht="15">
      <c r="A13" s="29" t="s">
        <v>2</v>
      </c>
      <c r="B13" s="32" t="s">
        <v>35</v>
      </c>
      <c r="C13" s="5" t="s">
        <v>1</v>
      </c>
      <c r="D13" s="56">
        <v>787.95</v>
      </c>
      <c r="E13" s="60"/>
      <c r="F13" s="56">
        <f>+D13*E13</f>
        <v>0</v>
      </c>
    </row>
    <row r="14" spans="1:6" ht="15">
      <c r="A14" s="30"/>
      <c r="B14" s="33"/>
      <c r="C14" s="57"/>
      <c r="D14" s="58"/>
      <c r="E14" s="58"/>
      <c r="F14" s="58"/>
    </row>
    <row r="15" spans="1:6" ht="30">
      <c r="A15" s="29" t="s">
        <v>4</v>
      </c>
      <c r="B15" s="32" t="s">
        <v>18</v>
      </c>
      <c r="C15" s="5" t="s">
        <v>3</v>
      </c>
      <c r="D15" s="56">
        <v>28</v>
      </c>
      <c r="E15" s="60"/>
      <c r="F15" s="56">
        <f>+D15*E15</f>
        <v>0</v>
      </c>
    </row>
    <row r="16" spans="1:6" ht="15">
      <c r="A16" s="30"/>
      <c r="B16" s="34"/>
      <c r="C16" s="5"/>
      <c r="D16" s="56"/>
      <c r="E16" s="60"/>
      <c r="F16" s="56"/>
    </row>
    <row r="17" spans="1:6" ht="60">
      <c r="A17" s="29" t="s">
        <v>5</v>
      </c>
      <c r="B17" s="32" t="s">
        <v>54</v>
      </c>
      <c r="C17" s="5" t="s">
        <v>19</v>
      </c>
      <c r="D17" s="56">
        <v>1</v>
      </c>
      <c r="E17" s="60"/>
      <c r="F17" s="56">
        <f>+D17*E17</f>
        <v>0</v>
      </c>
    </row>
    <row r="18" spans="1:6" ht="15">
      <c r="A18" s="29"/>
      <c r="B18" s="32"/>
      <c r="C18" s="5"/>
      <c r="D18" s="56"/>
      <c r="E18" s="60"/>
      <c r="F18" s="56"/>
    </row>
    <row r="19" spans="1:6" ht="150" customHeight="1">
      <c r="A19" s="29" t="s">
        <v>6</v>
      </c>
      <c r="B19" s="35" t="s">
        <v>48</v>
      </c>
      <c r="C19" s="5" t="s">
        <v>19</v>
      </c>
      <c r="D19" s="56">
        <v>1</v>
      </c>
      <c r="E19" s="60"/>
      <c r="F19" s="56">
        <f>+D19*E19</f>
        <v>0</v>
      </c>
    </row>
    <row r="20" spans="1:6" ht="15">
      <c r="A20" s="29"/>
      <c r="B20" s="36"/>
      <c r="C20" s="5"/>
      <c r="D20" s="56"/>
      <c r="E20" s="60"/>
      <c r="F20" s="56"/>
    </row>
    <row r="21" spans="1:6" ht="45">
      <c r="A21" s="29" t="s">
        <v>8</v>
      </c>
      <c r="B21" s="32" t="s">
        <v>49</v>
      </c>
      <c r="C21" s="5" t="s">
        <v>19</v>
      </c>
      <c r="D21" s="56">
        <v>0.92</v>
      </c>
      <c r="E21" s="60"/>
      <c r="F21" s="56">
        <f>+D21*E21</f>
        <v>0</v>
      </c>
    </row>
    <row r="22" spans="1:6" ht="15">
      <c r="A22" s="29"/>
      <c r="B22" s="32"/>
      <c r="C22" s="5"/>
      <c r="D22" s="56"/>
      <c r="E22" s="60"/>
      <c r="F22" s="56"/>
    </row>
    <row r="23" spans="1:6" ht="60.75" customHeight="1" thickBot="1">
      <c r="A23" s="29" t="s">
        <v>9</v>
      </c>
      <c r="B23" s="37" t="s">
        <v>73</v>
      </c>
      <c r="C23" s="59" t="s">
        <v>19</v>
      </c>
      <c r="D23" s="41">
        <v>0.92</v>
      </c>
      <c r="E23" s="61"/>
      <c r="F23" s="41">
        <f>E23*D23</f>
        <v>0</v>
      </c>
    </row>
    <row r="24" spans="1:6" ht="15.75" thickTop="1">
      <c r="A24" s="14"/>
      <c r="B24" s="27" t="s">
        <v>36</v>
      </c>
      <c r="D24" s="13"/>
      <c r="E24" s="15"/>
      <c r="F24" s="62">
        <f>SUM(F13:F23)</f>
        <v>0</v>
      </c>
    </row>
    <row r="25" spans="1:6" ht="15">
      <c r="A25" s="14"/>
      <c r="B25" s="17"/>
      <c r="D25" s="13"/>
      <c r="E25" s="15"/>
      <c r="F25" s="16"/>
    </row>
    <row r="26" spans="1:6" ht="15">
      <c r="A26" s="11" t="s">
        <v>4</v>
      </c>
      <c r="B26" s="28" t="s">
        <v>16</v>
      </c>
      <c r="C26" s="4"/>
      <c r="D26" s="63"/>
      <c r="E26" s="63"/>
      <c r="F26" s="64"/>
    </row>
    <row r="27" spans="1:6" ht="15">
      <c r="A27" s="11"/>
      <c r="B27" s="28"/>
      <c r="C27" s="4"/>
      <c r="D27" s="63"/>
      <c r="E27" s="63"/>
      <c r="F27" s="64"/>
    </row>
    <row r="28" spans="1:6" ht="60">
      <c r="A28" s="29" t="s">
        <v>2</v>
      </c>
      <c r="B28" s="9" t="s">
        <v>55</v>
      </c>
      <c r="C28" s="4" t="s">
        <v>3</v>
      </c>
      <c r="D28" s="63">
        <v>2</v>
      </c>
      <c r="E28" s="60"/>
      <c r="F28" s="56">
        <f>E28*D28</f>
        <v>0</v>
      </c>
    </row>
    <row r="29" spans="1:6" ht="15">
      <c r="A29" s="29"/>
      <c r="B29" s="9"/>
      <c r="C29" s="4"/>
      <c r="D29" s="63"/>
      <c r="E29" s="63"/>
      <c r="F29" s="56"/>
    </row>
    <row r="30" spans="1:6" ht="60">
      <c r="A30" s="29" t="s">
        <v>4</v>
      </c>
      <c r="B30" s="9" t="s">
        <v>84</v>
      </c>
      <c r="C30" s="4" t="s">
        <v>3</v>
      </c>
      <c r="D30" s="63">
        <v>2</v>
      </c>
      <c r="E30" s="60"/>
      <c r="F30" s="56">
        <f>E30*D30</f>
        <v>0</v>
      </c>
    </row>
    <row r="31" spans="1:6" ht="15">
      <c r="A31" s="29"/>
      <c r="B31" s="9"/>
      <c r="C31" s="4"/>
      <c r="D31" s="63"/>
      <c r="E31" s="60"/>
      <c r="F31" s="56"/>
    </row>
    <row r="32" spans="1:6" ht="18">
      <c r="A32" s="29" t="s">
        <v>5</v>
      </c>
      <c r="B32" s="9" t="s">
        <v>85</v>
      </c>
      <c r="C32" s="4" t="s">
        <v>29</v>
      </c>
      <c r="D32" s="63">
        <v>125</v>
      </c>
      <c r="E32" s="60"/>
      <c r="F32" s="56">
        <f>E32*D32</f>
        <v>0</v>
      </c>
    </row>
    <row r="33" spans="1:6" ht="15">
      <c r="A33" s="29"/>
      <c r="B33" s="9"/>
      <c r="C33" s="4"/>
      <c r="D33" s="63"/>
      <c r="E33" s="60"/>
      <c r="F33" s="56"/>
    </row>
    <row r="34" spans="1:6" ht="30">
      <c r="A34" s="29" t="s">
        <v>6</v>
      </c>
      <c r="B34" s="9" t="s">
        <v>37</v>
      </c>
      <c r="C34" s="4" t="s">
        <v>1</v>
      </c>
      <c r="D34" s="63">
        <v>315</v>
      </c>
      <c r="E34" s="60"/>
      <c r="F34" s="56">
        <f aca="true" t="shared" si="0" ref="F34:F40">E34*D34</f>
        <v>0</v>
      </c>
    </row>
    <row r="35" spans="1:6" ht="15">
      <c r="A35" s="29"/>
      <c r="B35" s="9"/>
      <c r="C35" s="4"/>
      <c r="D35" s="63"/>
      <c r="E35" s="60"/>
      <c r="F35" s="56"/>
    </row>
    <row r="36" spans="1:6" ht="90">
      <c r="A36" s="29" t="s">
        <v>8</v>
      </c>
      <c r="B36" s="9" t="s">
        <v>86</v>
      </c>
      <c r="C36" s="4" t="s">
        <v>29</v>
      </c>
      <c r="D36" s="63">
        <v>577</v>
      </c>
      <c r="E36" s="60"/>
      <c r="F36" s="56">
        <f t="shared" si="0"/>
        <v>0</v>
      </c>
    </row>
    <row r="37" spans="1:6" ht="15">
      <c r="A37" s="29"/>
      <c r="B37" s="9"/>
      <c r="C37" s="4"/>
      <c r="D37" s="63"/>
      <c r="E37" s="60"/>
      <c r="F37" s="56"/>
    </row>
    <row r="38" spans="1:6" ht="75">
      <c r="A38" s="29" t="s">
        <v>9</v>
      </c>
      <c r="B38" s="9" t="s">
        <v>87</v>
      </c>
      <c r="C38" s="4" t="s">
        <v>29</v>
      </c>
      <c r="D38" s="63">
        <f>ROUND(0.1*D36,0)</f>
        <v>58</v>
      </c>
      <c r="E38" s="60"/>
      <c r="F38" s="56">
        <f t="shared" si="0"/>
        <v>0</v>
      </c>
    </row>
    <row r="39" spans="1:6" ht="15">
      <c r="A39" s="29"/>
      <c r="B39" s="9"/>
      <c r="C39" s="4"/>
      <c r="D39" s="63"/>
      <c r="E39" s="60"/>
      <c r="F39" s="56"/>
    </row>
    <row r="40" spans="1:6" ht="150.75" thickBot="1">
      <c r="A40" s="29" t="s">
        <v>10</v>
      </c>
      <c r="B40" s="37" t="s">
        <v>88</v>
      </c>
      <c r="C40" s="59" t="s">
        <v>30</v>
      </c>
      <c r="D40" s="41">
        <v>2</v>
      </c>
      <c r="E40" s="61"/>
      <c r="F40" s="41">
        <f t="shared" si="0"/>
        <v>0</v>
      </c>
    </row>
    <row r="41" spans="1:6" ht="15.75" thickTop="1">
      <c r="A41" s="14"/>
      <c r="B41" s="27" t="s">
        <v>38</v>
      </c>
      <c r="D41" s="13"/>
      <c r="E41" s="15"/>
      <c r="F41" s="62">
        <f>SUM(F28:F40)</f>
        <v>0</v>
      </c>
    </row>
    <row r="42" spans="1:6" ht="15">
      <c r="A42" s="14"/>
      <c r="B42" s="18"/>
      <c r="C42" s="19"/>
      <c r="D42" s="20"/>
      <c r="E42" s="20"/>
      <c r="F42" s="21"/>
    </row>
    <row r="43" spans="1:6" ht="15">
      <c r="A43" s="11" t="s">
        <v>5</v>
      </c>
      <c r="B43" s="28" t="s">
        <v>17</v>
      </c>
      <c r="C43" s="5"/>
      <c r="D43" s="56"/>
      <c r="E43" s="56"/>
      <c r="F43" s="56"/>
    </row>
    <row r="44" spans="1:6" ht="15">
      <c r="A44" s="11"/>
      <c r="B44" s="28"/>
      <c r="C44" s="5"/>
      <c r="D44" s="56"/>
      <c r="E44" s="56"/>
      <c r="F44" s="56"/>
    </row>
    <row r="45" spans="1:6" ht="45">
      <c r="A45" s="29" t="s">
        <v>2</v>
      </c>
      <c r="B45" s="6" t="s">
        <v>74</v>
      </c>
      <c r="C45" s="4" t="s">
        <v>30</v>
      </c>
      <c r="D45" s="56">
        <v>228</v>
      </c>
      <c r="E45" s="39"/>
      <c r="F45" s="63">
        <f aca="true" t="shared" si="1" ref="F45:F55">E45*D45</f>
        <v>0</v>
      </c>
    </row>
    <row r="46" spans="1:6" ht="15">
      <c r="A46" s="29"/>
      <c r="B46" s="43"/>
      <c r="C46" s="5"/>
      <c r="D46" s="56"/>
      <c r="E46" s="56"/>
      <c r="F46" s="63"/>
    </row>
    <row r="47" spans="1:6" ht="45">
      <c r="A47" s="29" t="s">
        <v>4</v>
      </c>
      <c r="B47" s="6" t="s">
        <v>75</v>
      </c>
      <c r="C47" s="5"/>
      <c r="D47" s="56"/>
      <c r="E47" s="56"/>
      <c r="F47" s="63"/>
    </row>
    <row r="48" spans="1:7" ht="18">
      <c r="A48" s="29"/>
      <c r="B48" s="6" t="s">
        <v>56</v>
      </c>
      <c r="C48" s="4" t="s">
        <v>30</v>
      </c>
      <c r="D48" s="56">
        <f>ROUND(G48*0.7,1)</f>
        <v>978.6</v>
      </c>
      <c r="E48" s="39"/>
      <c r="F48" s="63">
        <f t="shared" si="1"/>
        <v>0</v>
      </c>
      <c r="G48">
        <v>1398</v>
      </c>
    </row>
    <row r="49" spans="1:6" ht="18">
      <c r="A49" s="29"/>
      <c r="B49" s="6" t="s">
        <v>57</v>
      </c>
      <c r="C49" s="4" t="s">
        <v>30</v>
      </c>
      <c r="D49" s="56">
        <f>ROUND(G48*0.2,1)</f>
        <v>279.6</v>
      </c>
      <c r="E49" s="39"/>
      <c r="F49" s="63">
        <f t="shared" si="1"/>
        <v>0</v>
      </c>
    </row>
    <row r="50" spans="1:6" ht="18">
      <c r="A50" s="29"/>
      <c r="B50" s="6" t="s">
        <v>58</v>
      </c>
      <c r="C50" s="4" t="s">
        <v>30</v>
      </c>
      <c r="D50" s="56">
        <f>ROUND(G48*0.1,1)</f>
        <v>139.8</v>
      </c>
      <c r="E50" s="39"/>
      <c r="F50" s="63">
        <f t="shared" si="1"/>
        <v>0</v>
      </c>
    </row>
    <row r="51" spans="1:6" ht="15">
      <c r="A51" s="29"/>
      <c r="B51" s="6"/>
      <c r="C51" s="4"/>
      <c r="D51" s="56"/>
      <c r="E51" s="39"/>
      <c r="F51" s="63"/>
    </row>
    <row r="52" spans="1:6" ht="75">
      <c r="A52" s="29" t="s">
        <v>5</v>
      </c>
      <c r="B52" s="6" t="s">
        <v>76</v>
      </c>
      <c r="C52" s="4"/>
      <c r="D52" s="56"/>
      <c r="E52" s="39"/>
      <c r="F52" s="63"/>
    </row>
    <row r="53" spans="1:7" ht="18">
      <c r="A53" s="29"/>
      <c r="B53" s="6" t="s">
        <v>56</v>
      </c>
      <c r="C53" s="4" t="s">
        <v>30</v>
      </c>
      <c r="D53" s="56">
        <f>ROUND(0.7*G53,1)</f>
        <v>533.4</v>
      </c>
      <c r="E53" s="39"/>
      <c r="F53" s="63">
        <f t="shared" si="1"/>
        <v>0</v>
      </c>
      <c r="G53">
        <v>762</v>
      </c>
    </row>
    <row r="54" spans="1:6" ht="18">
      <c r="A54" s="29"/>
      <c r="B54" s="6" t="s">
        <v>57</v>
      </c>
      <c r="C54" s="4" t="s">
        <v>30</v>
      </c>
      <c r="D54" s="56">
        <f>ROUND(0.2*G53,1)</f>
        <v>152.4</v>
      </c>
      <c r="E54" s="39"/>
      <c r="F54" s="63">
        <f t="shared" si="1"/>
        <v>0</v>
      </c>
    </row>
    <row r="55" spans="1:6" ht="18">
      <c r="A55" s="29"/>
      <c r="B55" s="6" t="s">
        <v>58</v>
      </c>
      <c r="C55" s="4" t="s">
        <v>30</v>
      </c>
      <c r="D55" s="56">
        <f>G53-D53-D54</f>
        <v>76.20000000000002</v>
      </c>
      <c r="E55" s="39"/>
      <c r="F55" s="63">
        <f t="shared" si="1"/>
        <v>0</v>
      </c>
    </row>
    <row r="56" spans="1:6" ht="15">
      <c r="A56" s="29"/>
      <c r="B56" s="6"/>
      <c r="C56" s="4"/>
      <c r="D56" s="56"/>
      <c r="E56" s="39"/>
      <c r="F56" s="63"/>
    </row>
    <row r="57" spans="1:6" ht="75">
      <c r="A57" s="29" t="s">
        <v>6</v>
      </c>
      <c r="B57" s="6" t="s">
        <v>65</v>
      </c>
      <c r="C57" s="4" t="s">
        <v>1</v>
      </c>
      <c r="D57" s="56">
        <v>105</v>
      </c>
      <c r="E57" s="39"/>
      <c r="F57" s="63">
        <f>E57*D57</f>
        <v>0</v>
      </c>
    </row>
    <row r="58" spans="1:6" ht="15">
      <c r="A58" s="29"/>
      <c r="B58" s="43"/>
      <c r="C58" s="5"/>
      <c r="D58" s="56"/>
      <c r="E58" s="56"/>
      <c r="F58" s="63"/>
    </row>
    <row r="59" spans="1:6" ht="18">
      <c r="A59" s="29" t="s">
        <v>8</v>
      </c>
      <c r="B59" s="6" t="s">
        <v>22</v>
      </c>
      <c r="C59" s="4" t="s">
        <v>29</v>
      </c>
      <c r="D59" s="56">
        <v>716</v>
      </c>
      <c r="E59" s="39"/>
      <c r="F59" s="63">
        <f>D59*E59</f>
        <v>0</v>
      </c>
    </row>
    <row r="60" spans="1:6" ht="15">
      <c r="A60" s="29"/>
      <c r="B60" s="43"/>
      <c r="C60" s="5"/>
      <c r="D60" s="56"/>
      <c r="E60" s="56"/>
      <c r="F60" s="63"/>
    </row>
    <row r="61" spans="1:6" ht="60">
      <c r="A61" s="29" t="s">
        <v>9</v>
      </c>
      <c r="B61" s="6" t="s">
        <v>81</v>
      </c>
      <c r="C61" s="4" t="s">
        <v>30</v>
      </c>
      <c r="D61" s="56">
        <v>549.5</v>
      </c>
      <c r="E61" s="39"/>
      <c r="F61" s="63">
        <f>D61*E61</f>
        <v>0</v>
      </c>
    </row>
    <row r="62" spans="1:6" ht="15">
      <c r="A62" s="29"/>
      <c r="B62" s="38"/>
      <c r="C62" s="4"/>
      <c r="D62" s="56"/>
      <c r="E62" s="39"/>
      <c r="F62" s="63"/>
    </row>
    <row r="63" spans="1:6" ht="75">
      <c r="A63" s="29" t="s">
        <v>10</v>
      </c>
      <c r="B63" s="44" t="s">
        <v>82</v>
      </c>
      <c r="C63" s="4" t="s">
        <v>30</v>
      </c>
      <c r="D63" s="56">
        <v>197</v>
      </c>
      <c r="E63" s="39"/>
      <c r="F63" s="63">
        <f>D63*E63</f>
        <v>0</v>
      </c>
    </row>
    <row r="64" spans="1:6" ht="15">
      <c r="A64" s="29"/>
      <c r="B64" s="54"/>
      <c r="C64" s="4"/>
      <c r="D64" s="56"/>
      <c r="E64" s="56"/>
      <c r="F64" s="63"/>
    </row>
    <row r="65" spans="1:6" ht="30">
      <c r="A65" s="29" t="s">
        <v>14</v>
      </c>
      <c r="B65" s="7" t="s">
        <v>26</v>
      </c>
      <c r="C65" s="4" t="s">
        <v>30</v>
      </c>
      <c r="D65" s="56">
        <v>1093</v>
      </c>
      <c r="E65" s="39"/>
      <c r="F65" s="63">
        <f aca="true" t="shared" si="2" ref="F65:F73">D65*E65</f>
        <v>0</v>
      </c>
    </row>
    <row r="66" spans="1:6" ht="15">
      <c r="A66" s="29"/>
      <c r="B66" s="6"/>
      <c r="C66" s="4"/>
      <c r="D66" s="56"/>
      <c r="E66" s="56"/>
      <c r="F66" s="63"/>
    </row>
    <row r="67" spans="1:6" ht="45">
      <c r="A67" s="29" t="s">
        <v>11</v>
      </c>
      <c r="B67" s="7" t="s">
        <v>77</v>
      </c>
      <c r="C67" s="4" t="s">
        <v>30</v>
      </c>
      <c r="D67" s="56">
        <v>238</v>
      </c>
      <c r="E67" s="39"/>
      <c r="F67" s="63">
        <f t="shared" si="2"/>
        <v>0</v>
      </c>
    </row>
    <row r="68" spans="1:6" ht="15">
      <c r="A68" s="29"/>
      <c r="B68" s="7"/>
      <c r="C68" s="4"/>
      <c r="D68" s="56"/>
      <c r="E68" s="39"/>
      <c r="F68" s="63"/>
    </row>
    <row r="69" spans="1:6" ht="30">
      <c r="A69" s="29" t="s">
        <v>12</v>
      </c>
      <c r="B69" s="51" t="s">
        <v>72</v>
      </c>
      <c r="C69" s="4" t="s">
        <v>30</v>
      </c>
      <c r="D69" s="56">
        <v>26</v>
      </c>
      <c r="E69" s="39"/>
      <c r="F69" s="63">
        <f t="shared" si="2"/>
        <v>0</v>
      </c>
    </row>
    <row r="70" spans="1:6" ht="15">
      <c r="A70" s="29"/>
      <c r="B70" s="6"/>
      <c r="C70" s="4"/>
      <c r="D70" s="56"/>
      <c r="E70" s="56"/>
      <c r="F70" s="63"/>
    </row>
    <row r="71" spans="1:6" ht="30">
      <c r="A71" s="29" t="s">
        <v>13</v>
      </c>
      <c r="B71" s="6" t="s">
        <v>24</v>
      </c>
      <c r="C71" s="4" t="s">
        <v>30</v>
      </c>
      <c r="D71" s="56">
        <f>D45</f>
        <v>228</v>
      </c>
      <c r="E71" s="39"/>
      <c r="F71" s="63">
        <f t="shared" si="2"/>
        <v>0</v>
      </c>
    </row>
    <row r="72" spans="1:6" ht="15">
      <c r="A72" s="29"/>
      <c r="B72" s="6"/>
      <c r="C72" s="4"/>
      <c r="D72" s="56"/>
      <c r="E72" s="56"/>
      <c r="F72" s="63"/>
    </row>
    <row r="73" spans="1:6" ht="51.75" customHeight="1">
      <c r="A73" s="29" t="s">
        <v>15</v>
      </c>
      <c r="B73" s="7" t="s">
        <v>47</v>
      </c>
      <c r="C73" s="4" t="s">
        <v>29</v>
      </c>
      <c r="D73" s="56">
        <v>1250</v>
      </c>
      <c r="E73" s="39"/>
      <c r="F73" s="63">
        <f t="shared" si="2"/>
        <v>0</v>
      </c>
    </row>
    <row r="74" spans="1:6" ht="15">
      <c r="A74" s="29"/>
      <c r="B74" s="43"/>
      <c r="C74" s="5"/>
      <c r="D74" s="56"/>
      <c r="E74" s="56"/>
      <c r="F74" s="63"/>
    </row>
    <row r="75" spans="1:6" ht="45.75" thickBot="1">
      <c r="A75" s="29" t="s">
        <v>71</v>
      </c>
      <c r="B75" s="8" t="s">
        <v>27</v>
      </c>
      <c r="C75" s="59" t="s">
        <v>30</v>
      </c>
      <c r="D75" s="41">
        <f>SUM(D48:D50)*1.3-1.05*D65</f>
        <v>669.75</v>
      </c>
      <c r="E75" s="61"/>
      <c r="F75" s="41">
        <f>E75*D75</f>
        <v>0</v>
      </c>
    </row>
    <row r="76" spans="1:6" ht="15.75" thickTop="1">
      <c r="A76" s="14"/>
      <c r="B76" s="45" t="s">
        <v>39</v>
      </c>
      <c r="D76" s="13"/>
      <c r="E76" s="15"/>
      <c r="F76" s="62">
        <f>SUM(F45:F75)</f>
        <v>0</v>
      </c>
    </row>
    <row r="77" spans="1:6" ht="15">
      <c r="A77" s="14"/>
      <c r="B77" s="46"/>
      <c r="D77" s="13"/>
      <c r="E77" s="13"/>
      <c r="F77" s="13"/>
    </row>
    <row r="78" spans="1:6" ht="15">
      <c r="A78" s="11" t="s">
        <v>6</v>
      </c>
      <c r="B78" s="47" t="s">
        <v>33</v>
      </c>
      <c r="C78" s="5"/>
      <c r="D78" s="56"/>
      <c r="E78" s="56"/>
      <c r="F78" s="56"/>
    </row>
    <row r="79" spans="1:6" ht="15">
      <c r="A79" s="11"/>
      <c r="B79" s="48"/>
      <c r="C79" s="5"/>
      <c r="D79" s="56"/>
      <c r="E79" s="56"/>
      <c r="F79" s="56"/>
    </row>
    <row r="80" spans="1:6" ht="108">
      <c r="A80" s="29" t="s">
        <v>2</v>
      </c>
      <c r="B80" s="6" t="s">
        <v>92</v>
      </c>
      <c r="C80" s="5" t="s">
        <v>1</v>
      </c>
      <c r="D80" s="56">
        <v>251.7</v>
      </c>
      <c r="E80" s="39"/>
      <c r="F80" s="56">
        <f aca="true" t="shared" si="3" ref="F80:F87">+D80*E80</f>
        <v>0</v>
      </c>
    </row>
    <row r="81" spans="1:6" ht="15">
      <c r="A81" s="11"/>
      <c r="B81" s="49"/>
      <c r="C81" s="5"/>
      <c r="D81" s="56"/>
      <c r="E81" s="56"/>
      <c r="F81" s="56"/>
    </row>
    <row r="82" spans="1:6" ht="120">
      <c r="A82" s="29" t="s">
        <v>4</v>
      </c>
      <c r="B82" s="6" t="s">
        <v>66</v>
      </c>
      <c r="C82" s="5" t="s">
        <v>1</v>
      </c>
      <c r="D82" s="56">
        <f>D13-D80</f>
        <v>536.25</v>
      </c>
      <c r="E82" s="39"/>
      <c r="F82" s="56">
        <f t="shared" si="3"/>
        <v>0</v>
      </c>
    </row>
    <row r="83" spans="1:6" ht="15">
      <c r="A83" s="29"/>
      <c r="B83" s="6"/>
      <c r="C83" s="5"/>
      <c r="D83" s="56"/>
      <c r="E83" s="39"/>
      <c r="F83" s="56"/>
    </row>
    <row r="84" spans="1:6" ht="105">
      <c r="A84" s="29" t="s">
        <v>5</v>
      </c>
      <c r="B84" s="6" t="s">
        <v>67</v>
      </c>
      <c r="C84" s="5"/>
      <c r="D84" s="56"/>
      <c r="E84" s="39"/>
      <c r="F84" s="56"/>
    </row>
    <row r="85" spans="1:6" ht="15">
      <c r="A85" s="29"/>
      <c r="B85" s="44" t="s">
        <v>59</v>
      </c>
      <c r="C85" s="5" t="s">
        <v>3</v>
      </c>
      <c r="D85" s="56">
        <v>4</v>
      </c>
      <c r="E85" s="39"/>
      <c r="F85" s="56">
        <f t="shared" si="3"/>
        <v>0</v>
      </c>
    </row>
    <row r="86" spans="1:6" ht="15">
      <c r="A86" s="29"/>
      <c r="B86" s="44" t="s">
        <v>41</v>
      </c>
      <c r="C86" s="5" t="s">
        <v>3</v>
      </c>
      <c r="D86" s="56">
        <v>18</v>
      </c>
      <c r="E86" s="39"/>
      <c r="F86" s="56">
        <f t="shared" si="3"/>
        <v>0</v>
      </c>
    </row>
    <row r="87" spans="1:6" ht="15">
      <c r="A87" s="29"/>
      <c r="B87" s="44" t="s">
        <v>42</v>
      </c>
      <c r="C87" s="5" t="s">
        <v>3</v>
      </c>
      <c r="D87" s="56">
        <v>2</v>
      </c>
      <c r="E87" s="39"/>
      <c r="F87" s="56">
        <f t="shared" si="3"/>
        <v>0</v>
      </c>
    </row>
    <row r="88" spans="1:6" ht="16.5">
      <c r="A88" s="29"/>
      <c r="B88" s="50"/>
      <c r="C88" s="5"/>
      <c r="D88" s="56"/>
      <c r="E88" s="60"/>
      <c r="F88" s="56"/>
    </row>
    <row r="89" spans="1:6" ht="105">
      <c r="A89" s="29" t="s">
        <v>6</v>
      </c>
      <c r="B89" s="6" t="s">
        <v>68</v>
      </c>
      <c r="C89" s="5"/>
      <c r="D89" s="56"/>
      <c r="E89" s="60"/>
      <c r="F89" s="56"/>
    </row>
    <row r="90" spans="1:6" ht="15">
      <c r="A90" s="29"/>
      <c r="B90" s="44" t="s">
        <v>40</v>
      </c>
      <c r="C90" s="5" t="s">
        <v>3</v>
      </c>
      <c r="D90" s="56">
        <v>1</v>
      </c>
      <c r="E90" s="60"/>
      <c r="F90" s="56">
        <f>+D90*E90</f>
        <v>0</v>
      </c>
    </row>
    <row r="91" spans="1:6" ht="15">
      <c r="A91" s="29"/>
      <c r="B91" s="44" t="s">
        <v>62</v>
      </c>
      <c r="C91" s="5" t="s">
        <v>3</v>
      </c>
      <c r="D91" s="56">
        <v>1</v>
      </c>
      <c r="E91" s="60"/>
      <c r="F91" s="56">
        <f>+D91*E91</f>
        <v>0</v>
      </c>
    </row>
    <row r="92" spans="1:6" ht="15">
      <c r="A92" s="29"/>
      <c r="B92" s="44" t="s">
        <v>60</v>
      </c>
      <c r="C92" s="5" t="s">
        <v>3</v>
      </c>
      <c r="D92" s="56">
        <v>1</v>
      </c>
      <c r="E92" s="60"/>
      <c r="F92" s="56">
        <f>+D92*E92</f>
        <v>0</v>
      </c>
    </row>
    <row r="93" spans="1:6" ht="15">
      <c r="A93" s="29"/>
      <c r="B93" s="44"/>
      <c r="C93" s="5"/>
      <c r="D93" s="56"/>
      <c r="E93" s="60"/>
      <c r="F93" s="56"/>
    </row>
    <row r="94" spans="1:6" ht="150">
      <c r="A94" s="29" t="s">
        <v>8</v>
      </c>
      <c r="B94" s="6" t="s">
        <v>90</v>
      </c>
      <c r="C94" s="5" t="s">
        <v>3</v>
      </c>
      <c r="D94" s="56">
        <v>13</v>
      </c>
      <c r="E94" s="60"/>
      <c r="F94" s="56">
        <f>+D94*E94</f>
        <v>0</v>
      </c>
    </row>
    <row r="95" spans="1:6" ht="15">
      <c r="A95" s="29"/>
      <c r="B95" s="6"/>
      <c r="C95" s="5"/>
      <c r="D95" s="56"/>
      <c r="E95" s="60"/>
      <c r="F95" s="56"/>
    </row>
    <row r="96" spans="1:6" ht="135">
      <c r="A96" s="29" t="s">
        <v>9</v>
      </c>
      <c r="B96" s="6" t="s">
        <v>91</v>
      </c>
      <c r="C96" s="5" t="s">
        <v>3</v>
      </c>
      <c r="D96" s="56">
        <v>14</v>
      </c>
      <c r="E96" s="60"/>
      <c r="F96" s="56">
        <f>+D96*E96</f>
        <v>0</v>
      </c>
    </row>
    <row r="97" spans="1:6" ht="15">
      <c r="A97" s="29"/>
      <c r="B97" s="6"/>
      <c r="C97" s="5"/>
      <c r="D97" s="56"/>
      <c r="E97" s="60"/>
      <c r="F97" s="56"/>
    </row>
    <row r="98" spans="1:6" ht="150" customHeight="1">
      <c r="A98" s="29" t="s">
        <v>10</v>
      </c>
      <c r="B98" s="6" t="s">
        <v>93</v>
      </c>
      <c r="C98" s="5" t="s">
        <v>3</v>
      </c>
      <c r="D98" s="56">
        <v>3</v>
      </c>
      <c r="E98" s="60"/>
      <c r="F98" s="56">
        <f>+D98*E98</f>
        <v>0</v>
      </c>
    </row>
    <row r="99" spans="1:6" ht="15">
      <c r="A99" s="29"/>
      <c r="B99" s="6"/>
      <c r="C99" s="4"/>
      <c r="D99" s="63"/>
      <c r="E99" s="63"/>
      <c r="F99" s="63"/>
    </row>
    <row r="100" spans="1:6" ht="30.75" thickBot="1">
      <c r="A100" s="29" t="s">
        <v>14</v>
      </c>
      <c r="B100" s="8" t="s">
        <v>70</v>
      </c>
      <c r="C100" s="59" t="s">
        <v>3</v>
      </c>
      <c r="D100" s="41">
        <v>1</v>
      </c>
      <c r="E100" s="40"/>
      <c r="F100" s="41">
        <f>D100*E100</f>
        <v>0</v>
      </c>
    </row>
    <row r="101" spans="1:6" ht="29.25" thickTop="1">
      <c r="A101" s="14"/>
      <c r="B101" s="27" t="s">
        <v>43</v>
      </c>
      <c r="D101" s="13"/>
      <c r="E101" s="15"/>
      <c r="F101" s="62">
        <f>SUM(F79:F100)</f>
        <v>0</v>
      </c>
    </row>
    <row r="102" spans="1:6" ht="15">
      <c r="A102" s="14"/>
      <c r="B102" s="12"/>
      <c r="D102" s="13"/>
      <c r="E102" s="13"/>
      <c r="F102" s="23"/>
    </row>
    <row r="103" spans="1:6" ht="15">
      <c r="A103" s="11" t="s">
        <v>8</v>
      </c>
      <c r="B103" s="28" t="s">
        <v>20</v>
      </c>
      <c r="D103" s="13"/>
      <c r="E103" s="13"/>
      <c r="F103" s="13"/>
    </row>
    <row r="104" spans="1:6" ht="15">
      <c r="A104" s="11"/>
      <c r="B104" s="28"/>
      <c r="D104" s="13"/>
      <c r="E104" s="13"/>
      <c r="F104" s="13"/>
    </row>
    <row r="105" spans="1:6" ht="30">
      <c r="A105" s="29" t="s">
        <v>2</v>
      </c>
      <c r="B105" s="22" t="s">
        <v>28</v>
      </c>
      <c r="C105" s="5" t="s">
        <v>29</v>
      </c>
      <c r="D105" s="56">
        <f>D36</f>
        <v>577</v>
      </c>
      <c r="E105" s="39"/>
      <c r="F105" s="56">
        <f aca="true" t="shared" si="4" ref="F105:F115">+D105*E105</f>
        <v>0</v>
      </c>
    </row>
    <row r="106" spans="1:6" ht="15">
      <c r="A106" s="29"/>
      <c r="B106" s="22"/>
      <c r="C106" s="5"/>
      <c r="D106" s="56"/>
      <c r="E106" s="39"/>
      <c r="F106" s="56"/>
    </row>
    <row r="107" spans="1:6" ht="30">
      <c r="A107" s="29" t="s">
        <v>4</v>
      </c>
      <c r="B107" s="22" t="s">
        <v>51</v>
      </c>
      <c r="C107" s="5" t="s">
        <v>29</v>
      </c>
      <c r="D107" s="56">
        <f>D38</f>
        <v>58</v>
      </c>
      <c r="E107" s="39"/>
      <c r="F107" s="56">
        <f t="shared" si="4"/>
        <v>0</v>
      </c>
    </row>
    <row r="108" spans="1:6" ht="15">
      <c r="A108" s="29"/>
      <c r="B108" s="22"/>
      <c r="C108" s="5"/>
      <c r="D108" s="56"/>
      <c r="E108" s="39"/>
      <c r="F108" s="56"/>
    </row>
    <row r="109" spans="1:6" ht="30">
      <c r="A109" s="29" t="s">
        <v>5</v>
      </c>
      <c r="B109" s="22" t="s">
        <v>23</v>
      </c>
      <c r="C109" s="5" t="s">
        <v>1</v>
      </c>
      <c r="D109" s="56">
        <f>D34</f>
        <v>315</v>
      </c>
      <c r="E109" s="39"/>
      <c r="F109" s="56">
        <f t="shared" si="4"/>
        <v>0</v>
      </c>
    </row>
    <row r="110" spans="1:6" ht="15">
      <c r="A110" s="29"/>
      <c r="B110" s="22"/>
      <c r="C110" s="5"/>
      <c r="D110" s="56"/>
      <c r="E110" s="39"/>
      <c r="F110" s="56"/>
    </row>
    <row r="111" spans="1:6" ht="30">
      <c r="A111" s="29" t="s">
        <v>6</v>
      </c>
      <c r="B111" s="25" t="s">
        <v>61</v>
      </c>
      <c r="C111" s="4" t="s">
        <v>29</v>
      </c>
      <c r="D111" s="56">
        <f>D105</f>
        <v>577</v>
      </c>
      <c r="E111" s="39"/>
      <c r="F111" s="56">
        <f t="shared" si="4"/>
        <v>0</v>
      </c>
    </row>
    <row r="112" spans="1:6" ht="15">
      <c r="A112" s="29"/>
      <c r="B112" s="22"/>
      <c r="C112" s="5"/>
      <c r="D112" s="56"/>
      <c r="E112" s="39"/>
      <c r="F112" s="56"/>
    </row>
    <row r="113" spans="1:6" ht="30">
      <c r="A113" s="29" t="s">
        <v>8</v>
      </c>
      <c r="B113" s="25" t="s">
        <v>25</v>
      </c>
      <c r="C113" s="4" t="s">
        <v>29</v>
      </c>
      <c r="D113" s="56">
        <f>D111+200</f>
        <v>777</v>
      </c>
      <c r="E113" s="39"/>
      <c r="F113" s="56">
        <f t="shared" si="4"/>
        <v>0</v>
      </c>
    </row>
    <row r="114" spans="1:6" ht="15">
      <c r="A114" s="29"/>
      <c r="B114" s="22"/>
      <c r="C114" s="4"/>
      <c r="D114" s="56"/>
      <c r="E114" s="39"/>
      <c r="F114" s="56"/>
    </row>
    <row r="115" spans="1:6" ht="30">
      <c r="A115" s="29" t="s">
        <v>9</v>
      </c>
      <c r="B115" s="25" t="s">
        <v>89</v>
      </c>
      <c r="C115" s="4" t="s">
        <v>29</v>
      </c>
      <c r="D115" s="56">
        <f>D111+D107+200</f>
        <v>835</v>
      </c>
      <c r="E115" s="39"/>
      <c r="F115" s="56">
        <f t="shared" si="4"/>
        <v>0</v>
      </c>
    </row>
    <row r="116" spans="1:6" ht="15">
      <c r="A116" s="29"/>
      <c r="B116" s="52"/>
      <c r="C116" s="5"/>
      <c r="D116" s="56"/>
      <c r="E116" s="56"/>
      <c r="F116" s="56"/>
    </row>
    <row r="117" spans="1:6" ht="30.75" customHeight="1">
      <c r="A117" s="29" t="s">
        <v>10</v>
      </c>
      <c r="B117" s="25" t="s">
        <v>53</v>
      </c>
      <c r="C117" s="5" t="s">
        <v>1</v>
      </c>
      <c r="D117" s="56">
        <f>D13</f>
        <v>787.95</v>
      </c>
      <c r="E117" s="60"/>
      <c r="F117" s="56">
        <f>+D117*E117</f>
        <v>0</v>
      </c>
    </row>
    <row r="118" spans="1:6" ht="15">
      <c r="A118" s="29"/>
      <c r="B118" s="25"/>
      <c r="C118" s="5"/>
      <c r="D118" s="56"/>
      <c r="E118" s="56"/>
      <c r="F118" s="56"/>
    </row>
    <row r="119" spans="1:6" ht="15">
      <c r="A119" s="29" t="s">
        <v>14</v>
      </c>
      <c r="B119" s="25" t="s">
        <v>44</v>
      </c>
      <c r="C119" s="5" t="s">
        <v>1</v>
      </c>
      <c r="D119" s="56">
        <f>D117</f>
        <v>787.95</v>
      </c>
      <c r="E119" s="60"/>
      <c r="F119" s="56">
        <f>+D119*E119</f>
        <v>0</v>
      </c>
    </row>
    <row r="120" spans="1:6" ht="15">
      <c r="A120" s="29"/>
      <c r="B120" s="25"/>
      <c r="C120" s="5"/>
      <c r="D120" s="56"/>
      <c r="E120" s="56"/>
      <c r="F120" s="56"/>
    </row>
    <row r="121" spans="1:6" ht="30">
      <c r="A121" s="29" t="s">
        <v>11</v>
      </c>
      <c r="B121" s="25" t="s">
        <v>52</v>
      </c>
      <c r="C121" s="5" t="s">
        <v>1</v>
      </c>
      <c r="D121" s="56">
        <f>D119</f>
        <v>787.95</v>
      </c>
      <c r="E121" s="60"/>
      <c r="F121" s="56">
        <f>+D121*E121</f>
        <v>0</v>
      </c>
    </row>
    <row r="122" spans="1:6" ht="15">
      <c r="A122" s="29"/>
      <c r="B122" s="42"/>
      <c r="C122" s="5"/>
      <c r="D122" s="56"/>
      <c r="E122" s="56"/>
      <c r="F122" s="56"/>
    </row>
    <row r="123" spans="1:6" ht="15.75" thickBot="1">
      <c r="A123" s="29" t="s">
        <v>12</v>
      </c>
      <c r="B123" s="53" t="s">
        <v>21</v>
      </c>
      <c r="C123" s="59" t="s">
        <v>19</v>
      </c>
      <c r="D123" s="41">
        <v>1</v>
      </c>
      <c r="E123" s="40"/>
      <c r="F123" s="41">
        <f>+D123*E123</f>
        <v>0</v>
      </c>
    </row>
    <row r="124" spans="1:6" ht="15.75" thickTop="1">
      <c r="A124" s="14"/>
      <c r="B124" s="27" t="s">
        <v>45</v>
      </c>
      <c r="D124" s="13"/>
      <c r="E124" s="15"/>
      <c r="F124" s="62">
        <f>SUM(F105:F123)</f>
        <v>0</v>
      </c>
    </row>
  </sheetData>
  <sheetProtection/>
  <mergeCells count="8">
    <mergeCell ref="C7:E7"/>
    <mergeCell ref="C8:E8"/>
    <mergeCell ref="A1:F1"/>
    <mergeCell ref="A2:F2"/>
    <mergeCell ref="C3:E3"/>
    <mergeCell ref="C4:E4"/>
    <mergeCell ref="C5:E5"/>
    <mergeCell ref="C6:E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Narrow,Navadno"&amp;9Detajl infrastruktura d.o.o., Na produ 13, Vipava&amp;C&amp;"Arial Narrow,Navadno"&amp;9kanal F1</oddHeader>
    <oddFooter>&amp;C&amp;P</oddFooter>
  </headerFooter>
  <rowBreaks count="1" manualBreakCount="1">
    <brk id="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SheetLayoutView="100" zoomScalePageLayoutView="0" workbookViewId="0" topLeftCell="A61">
      <selection activeCell="B19" sqref="B19"/>
    </sheetView>
  </sheetViews>
  <sheetFormatPr defaultColWidth="9.140625" defaultRowHeight="15"/>
  <cols>
    <col min="1" max="1" width="6.421875" style="0" customWidth="1"/>
    <col min="2" max="2" width="44.8515625" style="0" customWidth="1"/>
    <col min="3" max="3" width="8.00390625" style="0" customWidth="1"/>
    <col min="4" max="4" width="9.140625" style="0" customWidth="1"/>
    <col min="5" max="5" width="8.421875" style="0" customWidth="1"/>
    <col min="6" max="6" width="11.00390625" style="0" customWidth="1"/>
  </cols>
  <sheetData>
    <row r="1" spans="1:6" ht="96" customHeight="1">
      <c r="A1" s="79" t="str">
        <f>Rekapitulacija!A1</f>
        <v>KANALIZACIJA DOLGA POLJANA - SEKUNDARNO OMREŽJE 2. FAZA</v>
      </c>
      <c r="B1" s="80"/>
      <c r="C1" s="80"/>
      <c r="D1" s="80"/>
      <c r="E1" s="80"/>
      <c r="F1" s="80"/>
    </row>
    <row r="2" spans="1:6" ht="16.5">
      <c r="A2" s="81" t="s">
        <v>78</v>
      </c>
      <c r="B2" s="81"/>
      <c r="C2" s="81"/>
      <c r="D2" s="81"/>
      <c r="E2" s="81"/>
      <c r="F2" s="81"/>
    </row>
    <row r="3" spans="1:6" ht="16.5">
      <c r="A3" s="3" t="s">
        <v>2</v>
      </c>
      <c r="B3" s="2" t="s">
        <v>31</v>
      </c>
      <c r="C3" s="77">
        <f>F24</f>
        <v>0</v>
      </c>
      <c r="D3" s="78"/>
      <c r="E3" s="78"/>
      <c r="F3" s="10"/>
    </row>
    <row r="4" spans="1:6" ht="16.5">
      <c r="A4" s="3" t="s">
        <v>4</v>
      </c>
      <c r="B4" s="2" t="s">
        <v>16</v>
      </c>
      <c r="C4" s="77">
        <f>F33</f>
        <v>0</v>
      </c>
      <c r="D4" s="78"/>
      <c r="E4" s="78"/>
      <c r="F4" s="10"/>
    </row>
    <row r="5" spans="1:6" ht="16.5">
      <c r="A5" s="3" t="s">
        <v>5</v>
      </c>
      <c r="B5" s="2" t="s">
        <v>32</v>
      </c>
      <c r="C5" s="77">
        <f>F66</f>
        <v>0</v>
      </c>
      <c r="D5" s="78"/>
      <c r="E5" s="78"/>
      <c r="F5" s="10"/>
    </row>
    <row r="6" spans="1:6" ht="16.5">
      <c r="A6" s="3" t="s">
        <v>6</v>
      </c>
      <c r="B6" s="2" t="s">
        <v>33</v>
      </c>
      <c r="C6" s="77">
        <f>F76</f>
        <v>0</v>
      </c>
      <c r="D6" s="78"/>
      <c r="E6" s="78"/>
      <c r="F6" s="10"/>
    </row>
    <row r="7" spans="1:6" ht="17.25" thickBot="1">
      <c r="A7" s="3" t="s">
        <v>8</v>
      </c>
      <c r="B7" s="26" t="s">
        <v>20</v>
      </c>
      <c r="C7" s="75">
        <f>F99</f>
        <v>0</v>
      </c>
      <c r="D7" s="76"/>
      <c r="E7" s="76"/>
      <c r="F7" s="10"/>
    </row>
    <row r="8" spans="1:6" ht="17.25" thickTop="1">
      <c r="A8" s="3"/>
      <c r="B8" s="2" t="s">
        <v>34</v>
      </c>
      <c r="C8" s="77">
        <f>SUM(C3:E7)</f>
        <v>0</v>
      </c>
      <c r="D8" s="78"/>
      <c r="E8" s="78"/>
      <c r="F8" s="10"/>
    </row>
    <row r="9" spans="1:6" ht="16.5">
      <c r="A9" s="3"/>
      <c r="B9" s="2"/>
      <c r="C9" s="10"/>
      <c r="D9" s="24"/>
      <c r="E9" s="24"/>
      <c r="F9" s="10"/>
    </row>
    <row r="10" spans="1:6" ht="44.25" customHeight="1">
      <c r="A10" s="3"/>
      <c r="B10" s="55" t="s">
        <v>83</v>
      </c>
      <c r="C10" s="3"/>
      <c r="D10" s="66"/>
      <c r="E10" s="66"/>
      <c r="F10" s="3"/>
    </row>
    <row r="11" spans="1:6" ht="15">
      <c r="A11" s="11" t="s">
        <v>2</v>
      </c>
      <c r="B11" s="28" t="s">
        <v>0</v>
      </c>
      <c r="C11" s="5"/>
      <c r="D11" s="56"/>
      <c r="E11" s="56"/>
      <c r="F11" s="56"/>
    </row>
    <row r="12" spans="1:6" ht="15">
      <c r="A12" s="14"/>
      <c r="B12" s="25"/>
      <c r="C12" s="5"/>
      <c r="D12" s="56"/>
      <c r="E12" s="56"/>
      <c r="F12" s="56"/>
    </row>
    <row r="13" spans="1:6" ht="15">
      <c r="A13" s="29" t="s">
        <v>2</v>
      </c>
      <c r="B13" s="32" t="s">
        <v>35</v>
      </c>
      <c r="C13" s="5" t="s">
        <v>1</v>
      </c>
      <c r="D13" s="56">
        <v>67.45</v>
      </c>
      <c r="E13" s="60"/>
      <c r="F13" s="56">
        <f>+D13*E13</f>
        <v>0</v>
      </c>
    </row>
    <row r="14" spans="1:6" ht="15">
      <c r="A14" s="30"/>
      <c r="B14" s="33"/>
      <c r="C14" s="57"/>
      <c r="D14" s="58"/>
      <c r="E14" s="58"/>
      <c r="F14" s="58"/>
    </row>
    <row r="15" spans="1:6" ht="30">
      <c r="A15" s="29" t="s">
        <v>4</v>
      </c>
      <c r="B15" s="32" t="s">
        <v>18</v>
      </c>
      <c r="C15" s="5" t="s">
        <v>3</v>
      </c>
      <c r="D15" s="56">
        <v>3</v>
      </c>
      <c r="E15" s="60"/>
      <c r="F15" s="56">
        <f>+D15*E15</f>
        <v>0</v>
      </c>
    </row>
    <row r="16" spans="1:6" ht="15">
      <c r="A16" s="30"/>
      <c r="B16" s="35"/>
      <c r="C16" s="5"/>
      <c r="D16" s="56"/>
      <c r="E16" s="60"/>
      <c r="F16" s="56"/>
    </row>
    <row r="17" spans="1:6" ht="60">
      <c r="A17" s="29" t="s">
        <v>5</v>
      </c>
      <c r="B17" s="32" t="s">
        <v>54</v>
      </c>
      <c r="C17" s="5" t="s">
        <v>19</v>
      </c>
      <c r="D17" s="56">
        <v>1</v>
      </c>
      <c r="E17" s="60"/>
      <c r="F17" s="56">
        <f>+D17*E17</f>
        <v>0</v>
      </c>
    </row>
    <row r="18" spans="1:6" ht="15">
      <c r="A18" s="29"/>
      <c r="B18" s="32"/>
      <c r="C18" s="5"/>
      <c r="D18" s="56"/>
      <c r="E18" s="60"/>
      <c r="F18" s="56"/>
    </row>
    <row r="19" spans="1:6" ht="150" customHeight="1">
      <c r="A19" s="29" t="s">
        <v>6</v>
      </c>
      <c r="B19" s="35" t="s">
        <v>48</v>
      </c>
      <c r="C19" s="5" t="s">
        <v>19</v>
      </c>
      <c r="D19" s="56">
        <v>1</v>
      </c>
      <c r="E19" s="60"/>
      <c r="F19" s="56">
        <f>+D19*E19</f>
        <v>0</v>
      </c>
    </row>
    <row r="20" spans="1:6" ht="15">
      <c r="A20" s="29"/>
      <c r="B20" s="36"/>
      <c r="C20" s="5"/>
      <c r="D20" s="56"/>
      <c r="E20" s="60"/>
      <c r="F20" s="56"/>
    </row>
    <row r="21" spans="1:6" ht="45">
      <c r="A21" s="29" t="s">
        <v>8</v>
      </c>
      <c r="B21" s="32" t="s">
        <v>49</v>
      </c>
      <c r="C21" s="5" t="s">
        <v>19</v>
      </c>
      <c r="D21" s="56">
        <v>0.08</v>
      </c>
      <c r="E21" s="60"/>
      <c r="F21" s="56">
        <f>+D21*E21</f>
        <v>0</v>
      </c>
    </row>
    <row r="22" spans="1:6" ht="15">
      <c r="A22" s="29"/>
      <c r="B22" s="32"/>
      <c r="C22" s="5"/>
      <c r="D22" s="56"/>
      <c r="E22" s="60"/>
      <c r="F22" s="56"/>
    </row>
    <row r="23" spans="1:6" ht="60.75" customHeight="1" thickBot="1">
      <c r="A23" s="29" t="s">
        <v>9</v>
      </c>
      <c r="B23" s="37" t="s">
        <v>73</v>
      </c>
      <c r="C23" s="59" t="s">
        <v>19</v>
      </c>
      <c r="D23" s="41">
        <v>0.08</v>
      </c>
      <c r="E23" s="61"/>
      <c r="F23" s="41">
        <f>E23*D23</f>
        <v>0</v>
      </c>
    </row>
    <row r="24" spans="1:6" ht="15.75" thickTop="1">
      <c r="A24" s="14"/>
      <c r="B24" s="27" t="s">
        <v>36</v>
      </c>
      <c r="D24" s="13"/>
      <c r="E24" s="15"/>
      <c r="F24" s="62">
        <f>SUM(F13:F23)</f>
        <v>0</v>
      </c>
    </row>
    <row r="25" spans="1:6" ht="15">
      <c r="A25" s="14"/>
      <c r="B25" s="17"/>
      <c r="D25" s="13"/>
      <c r="E25" s="15"/>
      <c r="F25" s="16"/>
    </row>
    <row r="26" spans="1:6" ht="15">
      <c r="A26" s="11" t="s">
        <v>4</v>
      </c>
      <c r="B26" s="28" t="s">
        <v>16</v>
      </c>
      <c r="C26" s="19"/>
      <c r="D26" s="20"/>
      <c r="E26" s="20"/>
      <c r="F26" s="21"/>
    </row>
    <row r="27" spans="1:6" ht="15">
      <c r="A27" s="11"/>
      <c r="B27" s="28"/>
      <c r="C27" s="19"/>
      <c r="D27" s="20"/>
      <c r="E27" s="20"/>
      <c r="F27" s="21"/>
    </row>
    <row r="28" spans="1:6" ht="30">
      <c r="A28" s="29" t="s">
        <v>2</v>
      </c>
      <c r="B28" s="9" t="s">
        <v>37</v>
      </c>
      <c r="C28" s="4" t="s">
        <v>1</v>
      </c>
      <c r="D28" s="63">
        <v>65</v>
      </c>
      <c r="E28" s="60"/>
      <c r="F28" s="56">
        <f>E28*D28</f>
        <v>0</v>
      </c>
    </row>
    <row r="29" spans="1:6" ht="15">
      <c r="A29" s="29"/>
      <c r="B29" s="9"/>
      <c r="C29" s="4"/>
      <c r="D29" s="63"/>
      <c r="E29" s="60"/>
      <c r="F29" s="56"/>
    </row>
    <row r="30" spans="1:6" ht="90">
      <c r="A30" s="29" t="s">
        <v>4</v>
      </c>
      <c r="B30" s="9" t="s">
        <v>69</v>
      </c>
      <c r="C30" s="4" t="s">
        <v>29</v>
      </c>
      <c r="D30" s="63">
        <v>149</v>
      </c>
      <c r="E30" s="60"/>
      <c r="F30" s="56">
        <f>E30*D30</f>
        <v>0</v>
      </c>
    </row>
    <row r="31" spans="1:6" ht="15">
      <c r="A31" s="29"/>
      <c r="B31" s="9"/>
      <c r="C31" s="4"/>
      <c r="D31" s="63"/>
      <c r="E31" s="60"/>
      <c r="F31" s="56"/>
    </row>
    <row r="32" spans="1:6" ht="75.75" thickBot="1">
      <c r="A32" s="29" t="s">
        <v>5</v>
      </c>
      <c r="B32" s="37" t="s">
        <v>50</v>
      </c>
      <c r="C32" s="59" t="s">
        <v>29</v>
      </c>
      <c r="D32" s="41">
        <v>27</v>
      </c>
      <c r="E32" s="61"/>
      <c r="F32" s="41">
        <f>E32*D32</f>
        <v>0</v>
      </c>
    </row>
    <row r="33" spans="1:6" ht="15.75" thickTop="1">
      <c r="A33" s="14"/>
      <c r="B33" s="27" t="s">
        <v>38</v>
      </c>
      <c r="D33" s="13"/>
      <c r="E33" s="15"/>
      <c r="F33" s="62">
        <f>SUM(F28:F32)</f>
        <v>0</v>
      </c>
    </row>
    <row r="34" spans="1:6" ht="15">
      <c r="A34" s="14"/>
      <c r="B34" s="18"/>
      <c r="C34" s="19"/>
      <c r="D34" s="20"/>
      <c r="E34" s="20"/>
      <c r="F34" s="21"/>
    </row>
    <row r="35" spans="1:6" ht="15">
      <c r="A35" s="11" t="s">
        <v>5</v>
      </c>
      <c r="B35" s="28" t="s">
        <v>17</v>
      </c>
      <c r="D35" s="13"/>
      <c r="E35" s="13"/>
      <c r="F35" s="13"/>
    </row>
    <row r="36" spans="1:6" ht="15">
      <c r="A36" s="11"/>
      <c r="B36" s="28"/>
      <c r="D36" s="13"/>
      <c r="E36" s="13"/>
      <c r="F36" s="13"/>
    </row>
    <row r="37" spans="1:6" ht="45">
      <c r="A37" s="29" t="s">
        <v>2</v>
      </c>
      <c r="B37" s="6" t="s">
        <v>74</v>
      </c>
      <c r="C37" s="4" t="s">
        <v>30</v>
      </c>
      <c r="D37" s="56">
        <v>2</v>
      </c>
      <c r="E37" s="39"/>
      <c r="F37" s="63">
        <f aca="true" t="shared" si="0" ref="F37:F47">E37*D37</f>
        <v>0</v>
      </c>
    </row>
    <row r="38" spans="1:6" ht="15">
      <c r="A38" s="29"/>
      <c r="B38" s="67"/>
      <c r="C38" s="5"/>
      <c r="D38" s="56"/>
      <c r="E38" s="56"/>
      <c r="F38" s="63"/>
    </row>
    <row r="39" spans="1:6" ht="45">
      <c r="A39" s="29" t="s">
        <v>4</v>
      </c>
      <c r="B39" s="6" t="s">
        <v>79</v>
      </c>
      <c r="C39" s="5"/>
      <c r="D39" s="56"/>
      <c r="E39" s="56"/>
      <c r="F39" s="63"/>
    </row>
    <row r="40" spans="1:7" ht="18">
      <c r="A40" s="29"/>
      <c r="B40" s="6" t="s">
        <v>56</v>
      </c>
      <c r="C40" s="4" t="s">
        <v>30</v>
      </c>
      <c r="D40" s="56">
        <f>ROUND(G40*0.7,1)</f>
        <v>8.4</v>
      </c>
      <c r="E40" s="39"/>
      <c r="F40" s="63">
        <f t="shared" si="0"/>
        <v>0</v>
      </c>
      <c r="G40">
        <v>12</v>
      </c>
    </row>
    <row r="41" spans="1:6" ht="18">
      <c r="A41" s="29"/>
      <c r="B41" s="6" t="s">
        <v>57</v>
      </c>
      <c r="C41" s="4" t="s">
        <v>30</v>
      </c>
      <c r="D41" s="56">
        <f>ROUND(G40*0.2,1)</f>
        <v>2.4</v>
      </c>
      <c r="E41" s="39"/>
      <c r="F41" s="63">
        <f t="shared" si="0"/>
        <v>0</v>
      </c>
    </row>
    <row r="42" spans="1:6" ht="18">
      <c r="A42" s="29"/>
      <c r="B42" s="6" t="s">
        <v>58</v>
      </c>
      <c r="C42" s="4" t="s">
        <v>30</v>
      </c>
      <c r="D42" s="56">
        <f>ROUND(G40*0.1,1)</f>
        <v>1.2</v>
      </c>
      <c r="E42" s="39"/>
      <c r="F42" s="63">
        <f t="shared" si="0"/>
        <v>0</v>
      </c>
    </row>
    <row r="43" spans="1:6" ht="15">
      <c r="A43" s="29"/>
      <c r="B43" s="6"/>
      <c r="C43" s="4"/>
      <c r="D43" s="56"/>
      <c r="E43" s="39"/>
      <c r="F43" s="63"/>
    </row>
    <row r="44" spans="1:6" ht="75">
      <c r="A44" s="29" t="s">
        <v>5</v>
      </c>
      <c r="B44" s="6" t="s">
        <v>80</v>
      </c>
      <c r="C44" s="4"/>
      <c r="D44" s="56"/>
      <c r="E44" s="39"/>
      <c r="F44" s="63"/>
    </row>
    <row r="45" spans="1:7" ht="18">
      <c r="A45" s="29"/>
      <c r="B45" s="6" t="s">
        <v>56</v>
      </c>
      <c r="C45" s="4" t="s">
        <v>30</v>
      </c>
      <c r="D45" s="56">
        <f>ROUND(0.7*G45,1)</f>
        <v>112</v>
      </c>
      <c r="E45" s="39"/>
      <c r="F45" s="63">
        <f t="shared" si="0"/>
        <v>0</v>
      </c>
      <c r="G45">
        <v>160</v>
      </c>
    </row>
    <row r="46" spans="1:6" ht="18">
      <c r="A46" s="29"/>
      <c r="B46" s="6" t="s">
        <v>57</v>
      </c>
      <c r="C46" s="4" t="s">
        <v>30</v>
      </c>
      <c r="D46" s="56">
        <f>ROUND(0.2*G45,1)</f>
        <v>32</v>
      </c>
      <c r="E46" s="39"/>
      <c r="F46" s="63">
        <f t="shared" si="0"/>
        <v>0</v>
      </c>
    </row>
    <row r="47" spans="1:6" ht="18">
      <c r="A47" s="29"/>
      <c r="B47" s="6" t="s">
        <v>58</v>
      </c>
      <c r="C47" s="4" t="s">
        <v>30</v>
      </c>
      <c r="D47" s="56">
        <f>G45-D45-D46</f>
        <v>16</v>
      </c>
      <c r="E47" s="39"/>
      <c r="F47" s="63">
        <f t="shared" si="0"/>
        <v>0</v>
      </c>
    </row>
    <row r="48" spans="1:6" ht="15">
      <c r="A48" s="29"/>
      <c r="B48" s="6"/>
      <c r="C48" s="4"/>
      <c r="D48" s="56"/>
      <c r="E48" s="39"/>
      <c r="F48" s="63"/>
    </row>
    <row r="49" spans="1:6" ht="18">
      <c r="A49" s="29" t="s">
        <v>6</v>
      </c>
      <c r="B49" s="6" t="s">
        <v>22</v>
      </c>
      <c r="C49" s="4" t="s">
        <v>29</v>
      </c>
      <c r="D49" s="56">
        <v>59</v>
      </c>
      <c r="E49" s="39"/>
      <c r="F49" s="63">
        <f>D49*E49</f>
        <v>0</v>
      </c>
    </row>
    <row r="50" spans="1:6" ht="15">
      <c r="A50" s="29"/>
      <c r="B50" s="67"/>
      <c r="C50" s="5"/>
      <c r="D50" s="56"/>
      <c r="E50" s="56"/>
      <c r="F50" s="63"/>
    </row>
    <row r="51" spans="1:6" ht="60">
      <c r="A51" s="29" t="s">
        <v>8</v>
      </c>
      <c r="B51" s="6" t="s">
        <v>81</v>
      </c>
      <c r="C51" s="4" t="s">
        <v>30</v>
      </c>
      <c r="D51" s="56">
        <v>104</v>
      </c>
      <c r="E51" s="39"/>
      <c r="F51" s="63">
        <f>D51*E51</f>
        <v>0</v>
      </c>
    </row>
    <row r="52" spans="1:6" ht="15">
      <c r="A52" s="29"/>
      <c r="B52" s="38"/>
      <c r="C52" s="4"/>
      <c r="D52" s="56"/>
      <c r="E52" s="39"/>
      <c r="F52" s="63"/>
    </row>
    <row r="53" spans="1:6" ht="75">
      <c r="A53" s="29" t="s">
        <v>9</v>
      </c>
      <c r="B53" s="44" t="s">
        <v>82</v>
      </c>
      <c r="C53" s="4" t="s">
        <v>30</v>
      </c>
      <c r="D53" s="56">
        <v>28</v>
      </c>
      <c r="E53" s="39"/>
      <c r="F53" s="63">
        <f>D53*E53</f>
        <v>0</v>
      </c>
    </row>
    <row r="54" spans="1:6" ht="15">
      <c r="A54" s="29"/>
      <c r="B54" s="6"/>
      <c r="C54" s="4"/>
      <c r="D54" s="56"/>
      <c r="E54" s="56"/>
      <c r="F54" s="63"/>
    </row>
    <row r="55" spans="1:6" ht="30">
      <c r="A55" s="29" t="s">
        <v>10</v>
      </c>
      <c r="B55" s="7" t="s">
        <v>26</v>
      </c>
      <c r="C55" s="4" t="s">
        <v>30</v>
      </c>
      <c r="D55" s="56">
        <v>11</v>
      </c>
      <c r="E55" s="39"/>
      <c r="F55" s="63">
        <f aca="true" t="shared" si="1" ref="F55:F63">D55*E55</f>
        <v>0</v>
      </c>
    </row>
    <row r="56" spans="1:6" ht="15">
      <c r="A56" s="29"/>
      <c r="B56" s="6"/>
      <c r="C56" s="4"/>
      <c r="D56" s="56"/>
      <c r="E56" s="56"/>
      <c r="F56" s="63"/>
    </row>
    <row r="57" spans="1:6" ht="45">
      <c r="A57" s="29" t="s">
        <v>14</v>
      </c>
      <c r="B57" s="7" t="s">
        <v>77</v>
      </c>
      <c r="C57" s="4" t="s">
        <v>30</v>
      </c>
      <c r="D57" s="56">
        <v>26.5</v>
      </c>
      <c r="E57" s="39"/>
      <c r="F57" s="63">
        <f t="shared" si="1"/>
        <v>0</v>
      </c>
    </row>
    <row r="58" spans="1:6" ht="15">
      <c r="A58" s="29"/>
      <c r="B58" s="7"/>
      <c r="C58" s="4"/>
      <c r="D58" s="56"/>
      <c r="E58" s="39"/>
      <c r="F58" s="63"/>
    </row>
    <row r="59" spans="1:6" ht="30">
      <c r="A59" s="29" t="s">
        <v>11</v>
      </c>
      <c r="B59" s="51" t="s">
        <v>72</v>
      </c>
      <c r="C59" s="4" t="s">
        <v>30</v>
      </c>
      <c r="D59" s="56">
        <v>2.5</v>
      </c>
      <c r="E59" s="39"/>
      <c r="F59" s="63">
        <f t="shared" si="1"/>
        <v>0</v>
      </c>
    </row>
    <row r="60" spans="1:6" ht="15">
      <c r="A60" s="29"/>
      <c r="B60" s="6"/>
      <c r="C60" s="4"/>
      <c r="D60" s="56"/>
      <c r="E60" s="56"/>
      <c r="F60" s="63"/>
    </row>
    <row r="61" spans="1:6" ht="30">
      <c r="A61" s="29" t="s">
        <v>12</v>
      </c>
      <c r="B61" s="6" t="s">
        <v>24</v>
      </c>
      <c r="C61" s="4" t="s">
        <v>30</v>
      </c>
      <c r="D61" s="56">
        <f>D37</f>
        <v>2</v>
      </c>
      <c r="E61" s="39"/>
      <c r="F61" s="63">
        <f t="shared" si="1"/>
        <v>0</v>
      </c>
    </row>
    <row r="62" spans="1:6" ht="15">
      <c r="A62" s="29"/>
      <c r="B62" s="6"/>
      <c r="C62" s="4"/>
      <c r="D62" s="56"/>
      <c r="E62" s="56"/>
      <c r="F62" s="63"/>
    </row>
    <row r="63" spans="1:6" ht="51.75" customHeight="1">
      <c r="A63" s="29" t="s">
        <v>13</v>
      </c>
      <c r="B63" s="7" t="s">
        <v>47</v>
      </c>
      <c r="C63" s="4" t="s">
        <v>29</v>
      </c>
      <c r="D63" s="56">
        <v>10</v>
      </c>
      <c r="E63" s="39"/>
      <c r="F63" s="63">
        <f t="shared" si="1"/>
        <v>0</v>
      </c>
    </row>
    <row r="64" spans="1:6" ht="15">
      <c r="A64" s="29"/>
      <c r="B64" s="67"/>
      <c r="C64" s="5"/>
      <c r="D64" s="56"/>
      <c r="E64" s="56"/>
      <c r="F64" s="63"/>
    </row>
    <row r="65" spans="1:6" ht="45.75" thickBot="1">
      <c r="A65" s="29" t="s">
        <v>15</v>
      </c>
      <c r="B65" s="8" t="s">
        <v>27</v>
      </c>
      <c r="C65" s="59" t="s">
        <v>30</v>
      </c>
      <c r="D65" s="41">
        <f>SUM(D40:D42)*1.3-1.05*D55</f>
        <v>4.050000000000001</v>
      </c>
      <c r="E65" s="61"/>
      <c r="F65" s="41">
        <f>E65*D65</f>
        <v>0</v>
      </c>
    </row>
    <row r="66" spans="1:6" ht="15.75" thickTop="1">
      <c r="A66" s="14"/>
      <c r="B66" s="45" t="s">
        <v>39</v>
      </c>
      <c r="D66" s="13"/>
      <c r="E66" s="15"/>
      <c r="F66" s="62">
        <f>SUM(F37:F65)</f>
        <v>0</v>
      </c>
    </row>
    <row r="67" spans="1:6" ht="15">
      <c r="A67" s="14"/>
      <c r="B67" s="46"/>
      <c r="D67" s="13"/>
      <c r="E67" s="13"/>
      <c r="F67" s="13"/>
    </row>
    <row r="68" spans="1:6" ht="15">
      <c r="A68" s="11" t="s">
        <v>6</v>
      </c>
      <c r="B68" s="47" t="s">
        <v>33</v>
      </c>
      <c r="D68" s="13"/>
      <c r="E68" s="13"/>
      <c r="F68" s="13"/>
    </row>
    <row r="69" spans="1:6" ht="15">
      <c r="A69" s="11"/>
      <c r="B69" s="48"/>
      <c r="D69" s="13"/>
      <c r="E69" s="13"/>
      <c r="F69" s="13"/>
    </row>
    <row r="70" spans="1:6" ht="120">
      <c r="A70" s="29" t="s">
        <v>2</v>
      </c>
      <c r="B70" s="6" t="s">
        <v>66</v>
      </c>
      <c r="C70" s="5" t="s">
        <v>1</v>
      </c>
      <c r="D70" s="56">
        <f>D13</f>
        <v>67.45</v>
      </c>
      <c r="E70" s="39"/>
      <c r="F70" s="56">
        <f>+D70*E70</f>
        <v>0</v>
      </c>
    </row>
    <row r="71" spans="1:6" ht="15">
      <c r="A71" s="29"/>
      <c r="B71" s="6"/>
      <c r="C71" s="5"/>
      <c r="D71" s="56"/>
      <c r="E71" s="39"/>
      <c r="F71" s="56"/>
    </row>
    <row r="72" spans="1:6" ht="105">
      <c r="A72" s="29" t="s">
        <v>4</v>
      </c>
      <c r="B72" s="6" t="s">
        <v>67</v>
      </c>
      <c r="C72" s="5"/>
      <c r="D72" s="56"/>
      <c r="E72" s="39"/>
      <c r="F72" s="56"/>
    </row>
    <row r="73" spans="1:6" ht="15">
      <c r="A73" s="29"/>
      <c r="B73" s="44" t="s">
        <v>41</v>
      </c>
      <c r="C73" s="5" t="s">
        <v>3</v>
      </c>
      <c r="D73" s="56">
        <v>2</v>
      </c>
      <c r="E73" s="39"/>
      <c r="F73" s="56">
        <f>+D73*E73</f>
        <v>0</v>
      </c>
    </row>
    <row r="74" spans="1:6" ht="15">
      <c r="A74" s="29"/>
      <c r="B74" s="68"/>
      <c r="C74" s="5"/>
      <c r="D74" s="56"/>
      <c r="E74" s="60"/>
      <c r="F74" s="56"/>
    </row>
    <row r="75" spans="1:6" ht="135.75" customHeight="1" thickBot="1">
      <c r="A75" s="29" t="s">
        <v>5</v>
      </c>
      <c r="B75" s="8" t="s">
        <v>90</v>
      </c>
      <c r="C75" s="59" t="s">
        <v>3</v>
      </c>
      <c r="D75" s="41">
        <f>SUM(D73:D74)</f>
        <v>2</v>
      </c>
      <c r="E75" s="40"/>
      <c r="F75" s="41">
        <f>+D75*E75</f>
        <v>0</v>
      </c>
    </row>
    <row r="76" spans="1:6" ht="29.25" thickTop="1">
      <c r="A76" s="14"/>
      <c r="B76" s="27" t="s">
        <v>43</v>
      </c>
      <c r="D76" s="13"/>
      <c r="E76" s="15"/>
      <c r="F76" s="62">
        <f>SUM(F69:F75)</f>
        <v>0</v>
      </c>
    </row>
    <row r="77" spans="1:6" ht="15">
      <c r="A77" s="14"/>
      <c r="B77" s="12"/>
      <c r="D77" s="13"/>
      <c r="E77" s="13"/>
      <c r="F77" s="23"/>
    </row>
    <row r="78" spans="1:6" ht="15">
      <c r="A78" s="11" t="s">
        <v>8</v>
      </c>
      <c r="B78" s="28" t="s">
        <v>20</v>
      </c>
      <c r="D78" s="13"/>
      <c r="E78" s="13"/>
      <c r="F78" s="13"/>
    </row>
    <row r="79" spans="1:6" ht="15">
      <c r="A79" s="11"/>
      <c r="B79" s="28"/>
      <c r="D79" s="13"/>
      <c r="E79" s="13"/>
      <c r="F79" s="13"/>
    </row>
    <row r="80" spans="1:6" ht="30">
      <c r="A80" s="29" t="s">
        <v>2</v>
      </c>
      <c r="B80" s="25" t="s">
        <v>28</v>
      </c>
      <c r="C80" s="5" t="s">
        <v>29</v>
      </c>
      <c r="D80" s="56">
        <f>D30</f>
        <v>149</v>
      </c>
      <c r="E80" s="39"/>
      <c r="F80" s="56">
        <f aca="true" t="shared" si="2" ref="F80:F90">+D80*E80</f>
        <v>0</v>
      </c>
    </row>
    <row r="81" spans="1:6" ht="15">
      <c r="A81" s="29"/>
      <c r="B81" s="25"/>
      <c r="C81" s="5"/>
      <c r="D81" s="56"/>
      <c r="E81" s="39"/>
      <c r="F81" s="56"/>
    </row>
    <row r="82" spans="1:6" ht="30">
      <c r="A82" s="29" t="s">
        <v>4</v>
      </c>
      <c r="B82" s="25" t="s">
        <v>51</v>
      </c>
      <c r="C82" s="5" t="s">
        <v>29</v>
      </c>
      <c r="D82" s="56">
        <f>D32</f>
        <v>27</v>
      </c>
      <c r="E82" s="39"/>
      <c r="F82" s="56">
        <f t="shared" si="2"/>
        <v>0</v>
      </c>
    </row>
    <row r="83" spans="1:6" ht="15">
      <c r="A83" s="29"/>
      <c r="B83" s="25"/>
      <c r="C83" s="5"/>
      <c r="D83" s="56"/>
      <c r="E83" s="39"/>
      <c r="F83" s="56"/>
    </row>
    <row r="84" spans="1:6" ht="30">
      <c r="A84" s="29" t="s">
        <v>5</v>
      </c>
      <c r="B84" s="25" t="s">
        <v>23</v>
      </c>
      <c r="C84" s="5" t="s">
        <v>1</v>
      </c>
      <c r="D84" s="56">
        <f>D28</f>
        <v>65</v>
      </c>
      <c r="E84" s="39"/>
      <c r="F84" s="56">
        <f t="shared" si="2"/>
        <v>0</v>
      </c>
    </row>
    <row r="85" spans="1:6" ht="15">
      <c r="A85" s="29"/>
      <c r="B85" s="25"/>
      <c r="C85" s="5"/>
      <c r="D85" s="56"/>
      <c r="E85" s="39"/>
      <c r="F85" s="56"/>
    </row>
    <row r="86" spans="1:6" ht="30">
      <c r="A86" s="29" t="s">
        <v>6</v>
      </c>
      <c r="B86" s="25" t="s">
        <v>61</v>
      </c>
      <c r="C86" s="4" t="s">
        <v>29</v>
      </c>
      <c r="D86" s="56">
        <f>D80+50</f>
        <v>199</v>
      </c>
      <c r="E86" s="39"/>
      <c r="F86" s="56">
        <f t="shared" si="2"/>
        <v>0</v>
      </c>
    </row>
    <row r="87" spans="1:6" ht="15">
      <c r="A87" s="29"/>
      <c r="B87" s="25"/>
      <c r="C87" s="5"/>
      <c r="D87" s="56"/>
      <c r="E87" s="39"/>
      <c r="F87" s="56"/>
    </row>
    <row r="88" spans="1:6" ht="30">
      <c r="A88" s="29" t="s">
        <v>8</v>
      </c>
      <c r="B88" s="25" t="s">
        <v>25</v>
      </c>
      <c r="C88" s="4" t="s">
        <v>29</v>
      </c>
      <c r="D88" s="56">
        <f>D86+50</f>
        <v>249</v>
      </c>
      <c r="E88" s="39"/>
      <c r="F88" s="56">
        <f t="shared" si="2"/>
        <v>0</v>
      </c>
    </row>
    <row r="89" spans="1:6" ht="15">
      <c r="A89" s="29"/>
      <c r="B89" s="25"/>
      <c r="C89" s="4"/>
      <c r="D89" s="56"/>
      <c r="E89" s="39"/>
      <c r="F89" s="56"/>
    </row>
    <row r="90" spans="1:6" ht="30">
      <c r="A90" s="29" t="s">
        <v>9</v>
      </c>
      <c r="B90" s="25" t="s">
        <v>89</v>
      </c>
      <c r="C90" s="4" t="s">
        <v>29</v>
      </c>
      <c r="D90" s="56">
        <f>D86+D82</f>
        <v>226</v>
      </c>
      <c r="E90" s="39"/>
      <c r="F90" s="56">
        <f t="shared" si="2"/>
        <v>0</v>
      </c>
    </row>
    <row r="91" spans="1:6" ht="15">
      <c r="A91" s="29"/>
      <c r="B91" s="52"/>
      <c r="C91" s="5"/>
      <c r="D91" s="56"/>
      <c r="E91" s="56"/>
      <c r="F91" s="56"/>
    </row>
    <row r="92" spans="1:6" ht="30.75" customHeight="1">
      <c r="A92" s="29" t="s">
        <v>10</v>
      </c>
      <c r="B92" s="25" t="s">
        <v>53</v>
      </c>
      <c r="C92" s="5" t="s">
        <v>1</v>
      </c>
      <c r="D92" s="56">
        <f>D13</f>
        <v>67.45</v>
      </c>
      <c r="E92" s="60"/>
      <c r="F92" s="56">
        <f>+D92*E92</f>
        <v>0</v>
      </c>
    </row>
    <row r="93" spans="1:6" ht="15">
      <c r="A93" s="29"/>
      <c r="B93" s="25"/>
      <c r="C93" s="5"/>
      <c r="D93" s="56"/>
      <c r="E93" s="56"/>
      <c r="F93" s="56"/>
    </row>
    <row r="94" spans="1:6" ht="15">
      <c r="A94" s="29" t="s">
        <v>14</v>
      </c>
      <c r="B94" s="25" t="s">
        <v>44</v>
      </c>
      <c r="C94" s="5" t="s">
        <v>1</v>
      </c>
      <c r="D94" s="56">
        <f>D92</f>
        <v>67.45</v>
      </c>
      <c r="E94" s="60"/>
      <c r="F94" s="56">
        <f>+D94*E94</f>
        <v>0</v>
      </c>
    </row>
    <row r="95" spans="1:6" ht="15">
      <c r="A95" s="29"/>
      <c r="B95" s="25"/>
      <c r="C95" s="5"/>
      <c r="D95" s="56"/>
      <c r="E95" s="56"/>
      <c r="F95" s="56"/>
    </row>
    <row r="96" spans="1:6" ht="30">
      <c r="A96" s="29" t="s">
        <v>11</v>
      </c>
      <c r="B96" s="25" t="s">
        <v>52</v>
      </c>
      <c r="C96" s="5" t="s">
        <v>1</v>
      </c>
      <c r="D96" s="56">
        <f>D94</f>
        <v>67.45</v>
      </c>
      <c r="E96" s="60"/>
      <c r="F96" s="56">
        <f>+D96*E96</f>
        <v>0</v>
      </c>
    </row>
    <row r="97" spans="1:6" ht="15">
      <c r="A97" s="29"/>
      <c r="B97" s="25"/>
      <c r="C97" s="5"/>
      <c r="D97" s="56"/>
      <c r="E97" s="56"/>
      <c r="F97" s="56"/>
    </row>
    <row r="98" spans="1:6" ht="15.75" thickBot="1">
      <c r="A98" s="29" t="s">
        <v>12</v>
      </c>
      <c r="B98" s="65" t="s">
        <v>21</v>
      </c>
      <c r="C98" s="59" t="s">
        <v>19</v>
      </c>
      <c r="D98" s="41">
        <v>1</v>
      </c>
      <c r="E98" s="40"/>
      <c r="F98" s="41">
        <f>+D98*E98</f>
        <v>0</v>
      </c>
    </row>
    <row r="99" spans="1:6" ht="15.75" thickTop="1">
      <c r="A99" s="14"/>
      <c r="B99" s="27" t="s">
        <v>45</v>
      </c>
      <c r="D99" s="13"/>
      <c r="E99" s="15"/>
      <c r="F99" s="62">
        <f>SUM(F80:F98)</f>
        <v>0</v>
      </c>
    </row>
  </sheetData>
  <sheetProtection/>
  <mergeCells count="8">
    <mergeCell ref="C7:E7"/>
    <mergeCell ref="C8:E8"/>
    <mergeCell ref="A1:F1"/>
    <mergeCell ref="A2:F2"/>
    <mergeCell ref="C3:E3"/>
    <mergeCell ref="C4:E4"/>
    <mergeCell ref="C5:E5"/>
    <mergeCell ref="C6:E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Narrow,Navadno"&amp;9Detajl infrastruktura d.o.o., Na produ 13, Vipava&amp;C&amp;"Arial Narrow,Navadno"&amp;9kanal F2</oddHeader>
    <oddFooter>&amp;C&amp;P</oddFooter>
  </headerFooter>
  <rowBreaks count="2" manualBreakCount="2">
    <brk id="9" max="5" man="1"/>
    <brk id="7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421875" style="0" customWidth="1"/>
    <col min="2" max="2" width="44.8515625" style="0" customWidth="1"/>
    <col min="3" max="3" width="8.00390625" style="0" customWidth="1"/>
    <col min="4" max="4" width="9.140625" style="0" customWidth="1"/>
    <col min="5" max="5" width="8.421875" style="0" customWidth="1"/>
    <col min="6" max="6" width="11.00390625" style="0" customWidth="1"/>
  </cols>
  <sheetData>
    <row r="1" spans="1:6" ht="96" customHeight="1">
      <c r="A1" s="73" t="s">
        <v>112</v>
      </c>
      <c r="B1" s="83"/>
      <c r="C1" s="83"/>
      <c r="D1" s="83"/>
      <c r="E1" s="83"/>
      <c r="F1" s="83"/>
    </row>
    <row r="2" spans="1:6" ht="16.5">
      <c r="A2" s="81"/>
      <c r="B2" s="81"/>
      <c r="C2" s="81"/>
      <c r="D2" s="81"/>
      <c r="E2" s="81"/>
      <c r="F2" s="81"/>
    </row>
    <row r="3" spans="1:6" ht="16.5">
      <c r="A3" s="3" t="s">
        <v>2</v>
      </c>
      <c r="B3" s="2" t="s">
        <v>31</v>
      </c>
      <c r="C3" s="77">
        <f>F22</f>
        <v>0</v>
      </c>
      <c r="D3" s="78"/>
      <c r="E3" s="78"/>
      <c r="F3" s="10"/>
    </row>
    <row r="4" spans="1:6" ht="16.5">
      <c r="A4" s="3" t="s">
        <v>4</v>
      </c>
      <c r="B4" s="2" t="s">
        <v>16</v>
      </c>
      <c r="C4" s="77">
        <f>F31</f>
        <v>0</v>
      </c>
      <c r="D4" s="78"/>
      <c r="E4" s="78"/>
      <c r="F4" s="10"/>
    </row>
    <row r="5" spans="1:6" ht="16.5">
      <c r="A5" s="3" t="s">
        <v>5</v>
      </c>
      <c r="B5" s="2" t="s">
        <v>32</v>
      </c>
      <c r="C5" s="77">
        <f>F50</f>
        <v>0</v>
      </c>
      <c r="D5" s="78"/>
      <c r="E5" s="78"/>
      <c r="F5" s="10"/>
    </row>
    <row r="6" spans="1:6" ht="16.5">
      <c r="A6" s="3" t="s">
        <v>6</v>
      </c>
      <c r="B6" s="2" t="s">
        <v>33</v>
      </c>
      <c r="C6" s="77">
        <f>F57</f>
        <v>0</v>
      </c>
      <c r="D6" s="78"/>
      <c r="E6" s="78"/>
      <c r="F6" s="10"/>
    </row>
    <row r="7" spans="1:6" ht="17.25" thickBot="1">
      <c r="A7" s="3"/>
      <c r="B7" s="26" t="s">
        <v>46</v>
      </c>
      <c r="C7" s="75">
        <f>SUM(C3:E6)*0.1</f>
        <v>0</v>
      </c>
      <c r="D7" s="76"/>
      <c r="E7" s="76"/>
      <c r="F7" s="10"/>
    </row>
    <row r="8" spans="1:6" ht="17.25" thickTop="1">
      <c r="A8" s="3"/>
      <c r="B8" s="2" t="s">
        <v>34</v>
      </c>
      <c r="C8" s="77">
        <f>SUM(C3:E7)</f>
        <v>0</v>
      </c>
      <c r="D8" s="78"/>
      <c r="E8" s="78"/>
      <c r="F8" s="10"/>
    </row>
    <row r="9" spans="1:6" ht="16.5">
      <c r="A9" s="3"/>
      <c r="B9" s="2" t="s">
        <v>113</v>
      </c>
      <c r="C9" s="77">
        <f>C8*0.22</f>
        <v>0</v>
      </c>
      <c r="D9" s="78"/>
      <c r="E9" s="78"/>
      <c r="F9" s="10"/>
    </row>
    <row r="10" spans="1:6" ht="16.5">
      <c r="A10" s="3"/>
      <c r="B10" s="2" t="s">
        <v>114</v>
      </c>
      <c r="C10" s="77">
        <f>C9+C8</f>
        <v>0</v>
      </c>
      <c r="D10" s="78"/>
      <c r="E10" s="78"/>
      <c r="F10" s="10"/>
    </row>
    <row r="11" spans="1:6" ht="16.5">
      <c r="A11" s="3"/>
      <c r="B11" s="2"/>
      <c r="C11" s="69"/>
      <c r="D11" s="24"/>
      <c r="E11" s="24"/>
      <c r="F11" s="10"/>
    </row>
    <row r="12" spans="1:6" ht="44.25" customHeight="1">
      <c r="A12" s="3"/>
      <c r="B12" s="55" t="s">
        <v>115</v>
      </c>
      <c r="C12" s="10"/>
      <c r="D12" s="24"/>
      <c r="E12" s="24"/>
      <c r="F12" s="10"/>
    </row>
    <row r="13" spans="1:6" ht="15">
      <c r="A13" s="11" t="s">
        <v>2</v>
      </c>
      <c r="B13" s="28" t="s">
        <v>0</v>
      </c>
      <c r="C13" s="5"/>
      <c r="D13" s="56"/>
      <c r="E13" s="56"/>
      <c r="F13" s="56"/>
    </row>
    <row r="14" spans="1:6" ht="15">
      <c r="A14" s="14"/>
      <c r="B14" s="42"/>
      <c r="C14" s="5"/>
      <c r="D14" s="56"/>
      <c r="E14" s="56"/>
      <c r="F14" s="56"/>
    </row>
    <row r="15" spans="1:6" ht="15">
      <c r="A15" s="29" t="s">
        <v>2</v>
      </c>
      <c r="B15" s="32" t="s">
        <v>116</v>
      </c>
      <c r="C15" s="5" t="s">
        <v>1</v>
      </c>
      <c r="D15" s="56">
        <v>266</v>
      </c>
      <c r="E15" s="60"/>
      <c r="F15" s="56">
        <f>+D15*E15</f>
        <v>0</v>
      </c>
    </row>
    <row r="16" spans="1:6" ht="15">
      <c r="A16" s="30"/>
      <c r="B16" s="33"/>
      <c r="C16" s="57"/>
      <c r="D16" s="58"/>
      <c r="E16" s="58"/>
      <c r="F16" s="58"/>
    </row>
    <row r="17" spans="1:6" ht="15">
      <c r="A17" s="29" t="s">
        <v>4</v>
      </c>
      <c r="B17" s="32" t="s">
        <v>117</v>
      </c>
      <c r="C17" s="5" t="s">
        <v>3</v>
      </c>
      <c r="D17" s="56">
        <v>12</v>
      </c>
      <c r="E17" s="60"/>
      <c r="F17" s="56">
        <f>+D17*E17</f>
        <v>0</v>
      </c>
    </row>
    <row r="18" spans="1:6" ht="15">
      <c r="A18" s="30"/>
      <c r="B18" s="34"/>
      <c r="C18" s="5"/>
      <c r="D18" s="56"/>
      <c r="E18" s="60"/>
      <c r="F18" s="56"/>
    </row>
    <row r="19" spans="1:6" ht="45">
      <c r="A19" s="29" t="s">
        <v>5</v>
      </c>
      <c r="B19" s="32" t="s">
        <v>118</v>
      </c>
      <c r="C19" s="5" t="s">
        <v>19</v>
      </c>
      <c r="D19" s="56">
        <v>1</v>
      </c>
      <c r="E19" s="60"/>
      <c r="F19" s="56">
        <f>+D19*E19</f>
        <v>0</v>
      </c>
    </row>
    <row r="20" spans="1:6" ht="15">
      <c r="A20" s="29"/>
      <c r="B20" s="36"/>
      <c r="C20" s="5"/>
      <c r="D20" s="56"/>
      <c r="E20" s="60"/>
      <c r="F20" s="56"/>
    </row>
    <row r="21" spans="1:6" ht="15.75" thickBot="1">
      <c r="A21" s="29"/>
      <c r="B21" s="37"/>
      <c r="C21" s="59"/>
      <c r="D21" s="41"/>
      <c r="E21" s="61"/>
      <c r="F21" s="41"/>
    </row>
    <row r="22" spans="1:6" ht="15.75" thickTop="1">
      <c r="A22" s="14"/>
      <c r="B22" s="27" t="s">
        <v>36</v>
      </c>
      <c r="D22" s="13"/>
      <c r="E22" s="15"/>
      <c r="F22" s="62">
        <f>SUM(F15:F21)</f>
        <v>0</v>
      </c>
    </row>
    <row r="23" spans="1:6" ht="15">
      <c r="A23" s="14"/>
      <c r="B23" s="17"/>
      <c r="D23" s="13"/>
      <c r="E23" s="15"/>
      <c r="F23" s="16"/>
    </row>
    <row r="24" spans="1:6" ht="15">
      <c r="A24" s="11" t="s">
        <v>4</v>
      </c>
      <c r="B24" s="28" t="s">
        <v>16</v>
      </c>
      <c r="C24" s="4"/>
      <c r="D24" s="63"/>
      <c r="E24" s="63"/>
      <c r="F24" s="64"/>
    </row>
    <row r="25" spans="1:6" ht="15">
      <c r="A25" s="11"/>
      <c r="B25" s="28"/>
      <c r="C25" s="4"/>
      <c r="D25" s="63"/>
      <c r="E25" s="63"/>
      <c r="F25" s="64"/>
    </row>
    <row r="26" spans="1:6" ht="60">
      <c r="A26" s="29" t="s">
        <v>2</v>
      </c>
      <c r="B26" s="9" t="s">
        <v>55</v>
      </c>
      <c r="C26" s="4" t="s">
        <v>3</v>
      </c>
      <c r="D26" s="63">
        <v>3</v>
      </c>
      <c r="E26" s="60"/>
      <c r="F26" s="56">
        <f>E26*D26</f>
        <v>0</v>
      </c>
    </row>
    <row r="27" spans="1:6" ht="15">
      <c r="A27" s="29"/>
      <c r="B27" s="9"/>
      <c r="C27" s="4"/>
      <c r="D27" s="63"/>
      <c r="E27" s="63"/>
      <c r="F27" s="56"/>
    </row>
    <row r="28" spans="1:6" ht="45.75" customHeight="1">
      <c r="A28" s="29" t="s">
        <v>4</v>
      </c>
      <c r="B28" s="9" t="s">
        <v>84</v>
      </c>
      <c r="C28" s="4" t="s">
        <v>3</v>
      </c>
      <c r="D28" s="63">
        <v>3</v>
      </c>
      <c r="E28" s="60"/>
      <c r="F28" s="56">
        <f>E28*D28</f>
        <v>0</v>
      </c>
    </row>
    <row r="29" spans="1:6" ht="15">
      <c r="A29" s="29"/>
      <c r="B29" s="9"/>
      <c r="C29" s="4"/>
      <c r="D29" s="63"/>
      <c r="E29" s="60"/>
      <c r="F29" s="56"/>
    </row>
    <row r="30" spans="1:6" ht="18.75" thickBot="1">
      <c r="A30" s="29" t="s">
        <v>5</v>
      </c>
      <c r="B30" s="37" t="s">
        <v>85</v>
      </c>
      <c r="C30" s="59" t="s">
        <v>29</v>
      </c>
      <c r="D30" s="41">
        <v>20</v>
      </c>
      <c r="E30" s="61"/>
      <c r="F30" s="41">
        <f>E30*D30</f>
        <v>0</v>
      </c>
    </row>
    <row r="31" spans="1:6" ht="15.75" thickTop="1">
      <c r="A31" s="14"/>
      <c r="B31" s="27" t="s">
        <v>38</v>
      </c>
      <c r="D31" s="13"/>
      <c r="E31" s="15"/>
      <c r="F31" s="62">
        <f>SUM(F26:F30)</f>
        <v>0</v>
      </c>
    </row>
    <row r="32" spans="1:6" ht="15">
      <c r="A32" s="14"/>
      <c r="B32" s="18"/>
      <c r="C32" s="19"/>
      <c r="D32" s="20"/>
      <c r="E32" s="20"/>
      <c r="F32" s="21"/>
    </row>
    <row r="33" spans="1:6" ht="15">
      <c r="A33" s="11" t="s">
        <v>5</v>
      </c>
      <c r="B33" s="28" t="s">
        <v>17</v>
      </c>
      <c r="C33" s="5"/>
      <c r="D33" s="56"/>
      <c r="E33" s="56"/>
      <c r="F33" s="56"/>
    </row>
    <row r="34" spans="1:6" ht="15">
      <c r="A34" s="11"/>
      <c r="B34" s="28"/>
      <c r="C34" s="5"/>
      <c r="D34" s="56"/>
      <c r="E34" s="56"/>
      <c r="F34" s="56"/>
    </row>
    <row r="35" spans="1:6" ht="45">
      <c r="A35" s="29" t="s">
        <v>2</v>
      </c>
      <c r="B35" s="6" t="s">
        <v>119</v>
      </c>
      <c r="C35" s="4" t="s">
        <v>30</v>
      </c>
      <c r="D35" s="56">
        <v>70</v>
      </c>
      <c r="E35" s="39"/>
      <c r="F35" s="63">
        <f>E35*D35</f>
        <v>0</v>
      </c>
    </row>
    <row r="36" spans="1:6" ht="15">
      <c r="A36" s="29"/>
      <c r="B36" s="43"/>
      <c r="C36" s="5"/>
      <c r="D36" s="56"/>
      <c r="E36" s="56"/>
      <c r="F36" s="63"/>
    </row>
    <row r="37" spans="1:6" ht="60">
      <c r="A37" s="29" t="s">
        <v>4</v>
      </c>
      <c r="B37" s="6" t="s">
        <v>120</v>
      </c>
      <c r="C37" s="4" t="s">
        <v>30</v>
      </c>
      <c r="D37" s="56">
        <v>20</v>
      </c>
      <c r="E37" s="56"/>
      <c r="F37" s="63">
        <f>E37*D37</f>
        <v>0</v>
      </c>
    </row>
    <row r="38" spans="1:6" ht="15">
      <c r="A38" s="29"/>
      <c r="B38" s="6"/>
      <c r="C38" s="4"/>
      <c r="D38" s="56"/>
      <c r="E38" s="39"/>
      <c r="F38" s="63"/>
    </row>
    <row r="39" spans="1:6" ht="90">
      <c r="A39" s="29" t="s">
        <v>5</v>
      </c>
      <c r="B39" s="6" t="s">
        <v>121</v>
      </c>
      <c r="C39" s="4" t="s">
        <v>30</v>
      </c>
      <c r="D39" s="56">
        <v>202.5</v>
      </c>
      <c r="E39" s="39"/>
      <c r="F39" s="63">
        <f>E39*D39</f>
        <v>0</v>
      </c>
    </row>
    <row r="40" spans="1:6" ht="15">
      <c r="A40" s="29"/>
      <c r="B40" s="6"/>
      <c r="C40" s="4"/>
      <c r="D40" s="56"/>
      <c r="E40" s="39"/>
      <c r="F40" s="63"/>
    </row>
    <row r="41" spans="1:6" ht="18">
      <c r="A41" s="29" t="s">
        <v>6</v>
      </c>
      <c r="B41" s="6" t="s">
        <v>122</v>
      </c>
      <c r="C41" s="4" t="s">
        <v>29</v>
      </c>
      <c r="D41" s="56">
        <v>306</v>
      </c>
      <c r="E41" s="39"/>
      <c r="F41" s="63">
        <f>D41*E41</f>
        <v>0</v>
      </c>
    </row>
    <row r="42" spans="1:6" ht="15">
      <c r="A42" s="29"/>
      <c r="B42" s="43"/>
      <c r="C42" s="5"/>
      <c r="D42" s="56"/>
      <c r="E42" s="56"/>
      <c r="F42" s="63"/>
    </row>
    <row r="43" spans="1:6" ht="30">
      <c r="A43" s="29" t="s">
        <v>8</v>
      </c>
      <c r="B43" s="7" t="s">
        <v>123</v>
      </c>
      <c r="C43" s="4" t="s">
        <v>30</v>
      </c>
      <c r="D43" s="56">
        <v>15</v>
      </c>
      <c r="E43" s="39"/>
      <c r="F43" s="63">
        <f>D43*E43</f>
        <v>0</v>
      </c>
    </row>
    <row r="44" spans="1:6" ht="15">
      <c r="A44" s="29"/>
      <c r="B44" s="6"/>
      <c r="C44" s="4"/>
      <c r="D44" s="56"/>
      <c r="E44" s="56"/>
      <c r="F44" s="63"/>
    </row>
    <row r="45" spans="1:6" ht="30">
      <c r="A45" s="29" t="s">
        <v>9</v>
      </c>
      <c r="B45" s="6" t="s">
        <v>24</v>
      </c>
      <c r="C45" s="4" t="s">
        <v>30</v>
      </c>
      <c r="D45" s="56">
        <v>54</v>
      </c>
      <c r="E45" s="39"/>
      <c r="F45" s="63">
        <f>D45*E45</f>
        <v>0</v>
      </c>
    </row>
    <row r="46" spans="1:6" ht="15">
      <c r="A46" s="29"/>
      <c r="B46" s="6"/>
      <c r="C46" s="4"/>
      <c r="D46" s="56"/>
      <c r="E46" s="56"/>
      <c r="F46" s="63"/>
    </row>
    <row r="47" spans="1:6" ht="51.75" customHeight="1">
      <c r="A47" s="29" t="s">
        <v>10</v>
      </c>
      <c r="B47" s="7" t="s">
        <v>47</v>
      </c>
      <c r="C47" s="4" t="s">
        <v>29</v>
      </c>
      <c r="D47" s="56">
        <v>271</v>
      </c>
      <c r="E47" s="39"/>
      <c r="F47" s="63">
        <f>D47*E47</f>
        <v>0</v>
      </c>
    </row>
    <row r="48" spans="1:6" ht="15">
      <c r="A48" s="29"/>
      <c r="B48" s="43"/>
      <c r="C48" s="5"/>
      <c r="D48" s="56"/>
      <c r="E48" s="56"/>
      <c r="F48" s="63"/>
    </row>
    <row r="49" spans="1:6" ht="45.75" thickBot="1">
      <c r="A49" s="29" t="s">
        <v>14</v>
      </c>
      <c r="B49" s="8" t="s">
        <v>27</v>
      </c>
      <c r="C49" s="59" t="s">
        <v>30</v>
      </c>
      <c r="D49" s="41">
        <f>D37*1.3-1.05*D43</f>
        <v>10.25</v>
      </c>
      <c r="E49" s="61"/>
      <c r="F49" s="41">
        <f>E49*D49</f>
        <v>0</v>
      </c>
    </row>
    <row r="50" spans="1:6" ht="15.75" thickTop="1">
      <c r="A50" s="14"/>
      <c r="B50" s="45" t="s">
        <v>39</v>
      </c>
      <c r="D50" s="13"/>
      <c r="E50" s="15"/>
      <c r="F50" s="62">
        <f>SUM(F35:F49)</f>
        <v>0</v>
      </c>
    </row>
    <row r="51" spans="1:6" ht="15">
      <c r="A51" s="14"/>
      <c r="B51" s="46"/>
      <c r="D51" s="13"/>
      <c r="E51" s="13"/>
      <c r="F51" s="13"/>
    </row>
    <row r="52" spans="1:6" ht="15">
      <c r="A52" s="11" t="s">
        <v>6</v>
      </c>
      <c r="B52" s="47" t="s">
        <v>33</v>
      </c>
      <c r="C52" s="5"/>
      <c r="D52" s="56"/>
      <c r="E52" s="56"/>
      <c r="F52" s="56"/>
    </row>
    <row r="53" spans="1:6" ht="15">
      <c r="A53" s="11"/>
      <c r="B53" s="48"/>
      <c r="C53" s="5"/>
      <c r="D53" s="56"/>
      <c r="E53" s="56"/>
      <c r="F53" s="56"/>
    </row>
    <row r="54" spans="1:6" ht="123">
      <c r="A54" s="29" t="s">
        <v>2</v>
      </c>
      <c r="B54" s="6" t="s">
        <v>124</v>
      </c>
      <c r="C54" s="5" t="s">
        <v>1</v>
      </c>
      <c r="D54" s="56">
        <v>266</v>
      </c>
      <c r="E54" s="60"/>
      <c r="F54" s="56">
        <f>+D54*E54</f>
        <v>0</v>
      </c>
    </row>
    <row r="55" spans="1:6" ht="15">
      <c r="A55" s="29"/>
      <c r="B55" s="6"/>
      <c r="C55" s="5"/>
      <c r="D55" s="56"/>
      <c r="E55" s="60"/>
      <c r="F55" s="56"/>
    </row>
    <row r="56" spans="1:6" ht="60.75" thickBot="1">
      <c r="A56" s="29" t="s">
        <v>4</v>
      </c>
      <c r="B56" s="8" t="s">
        <v>125</v>
      </c>
      <c r="C56" s="59" t="s">
        <v>3</v>
      </c>
      <c r="D56" s="41">
        <v>2</v>
      </c>
      <c r="E56" s="40"/>
      <c r="F56" s="41">
        <f>+D56*E56</f>
        <v>0</v>
      </c>
    </row>
    <row r="57" spans="1:6" ht="29.25" thickTop="1">
      <c r="A57" s="14"/>
      <c r="B57" s="27" t="s">
        <v>43</v>
      </c>
      <c r="D57" s="13"/>
      <c r="E57" s="15"/>
      <c r="F57" s="62">
        <f>SUM(F53:F56)</f>
        <v>0</v>
      </c>
    </row>
  </sheetData>
  <sheetProtection/>
  <mergeCells count="10">
    <mergeCell ref="C7:E7"/>
    <mergeCell ref="C8:E8"/>
    <mergeCell ref="C9:E9"/>
    <mergeCell ref="C10:E10"/>
    <mergeCell ref="A1:F1"/>
    <mergeCell ref="A2:F2"/>
    <mergeCell ref="C3:E3"/>
    <mergeCell ref="C4:E4"/>
    <mergeCell ref="C5:E5"/>
    <mergeCell ref="C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6.421875" style="0" customWidth="1"/>
    <col min="2" max="2" width="44.8515625" style="0" customWidth="1"/>
    <col min="3" max="3" width="8.00390625" style="0" customWidth="1"/>
    <col min="4" max="4" width="9.140625" style="0" customWidth="1"/>
    <col min="5" max="5" width="8.421875" style="0" customWidth="1"/>
    <col min="6" max="6" width="11.00390625" style="0" customWidth="1"/>
  </cols>
  <sheetData>
    <row r="1" spans="1:6" ht="96" customHeight="1">
      <c r="A1" s="79" t="s">
        <v>99</v>
      </c>
      <c r="B1" s="80"/>
      <c r="C1" s="80"/>
      <c r="D1" s="80"/>
      <c r="E1" s="80"/>
      <c r="F1" s="80"/>
    </row>
    <row r="2" spans="1:6" ht="16.5">
      <c r="A2" s="81"/>
      <c r="B2" s="81"/>
      <c r="C2" s="81"/>
      <c r="D2" s="81"/>
      <c r="E2" s="81"/>
      <c r="F2" s="81"/>
    </row>
    <row r="3" spans="1:6" ht="16.5">
      <c r="A3" s="3" t="s">
        <v>2</v>
      </c>
      <c r="B3" s="2" t="s">
        <v>31</v>
      </c>
      <c r="C3" s="77">
        <f>F24</f>
        <v>0</v>
      </c>
      <c r="D3" s="78"/>
      <c r="E3" s="78"/>
      <c r="F3" s="10"/>
    </row>
    <row r="4" spans="1:6" ht="16.5">
      <c r="A4" s="3" t="s">
        <v>4</v>
      </c>
      <c r="B4" s="2" t="s">
        <v>16</v>
      </c>
      <c r="C4" s="77">
        <f>F33</f>
        <v>0</v>
      </c>
      <c r="D4" s="78"/>
      <c r="E4" s="78"/>
      <c r="F4" s="10"/>
    </row>
    <row r="5" spans="1:6" ht="16.5">
      <c r="A5" s="3" t="s">
        <v>5</v>
      </c>
      <c r="B5" s="2" t="s">
        <v>32</v>
      </c>
      <c r="C5" s="77">
        <f>F66</f>
        <v>0</v>
      </c>
      <c r="D5" s="78"/>
      <c r="E5" s="78"/>
      <c r="F5" s="10"/>
    </row>
    <row r="6" spans="1:6" ht="16.5">
      <c r="A6" s="3" t="s">
        <v>6</v>
      </c>
      <c r="B6" s="2" t="s">
        <v>33</v>
      </c>
      <c r="C6" s="77">
        <f>F79</f>
        <v>0</v>
      </c>
      <c r="D6" s="78"/>
      <c r="E6" s="78"/>
      <c r="F6" s="10"/>
    </row>
    <row r="7" spans="1:6" ht="17.25" thickBot="1">
      <c r="A7" s="3" t="s">
        <v>8</v>
      </c>
      <c r="B7" s="26" t="s">
        <v>20</v>
      </c>
      <c r="C7" s="75">
        <f>F106</f>
        <v>0</v>
      </c>
      <c r="D7" s="76"/>
      <c r="E7" s="76"/>
      <c r="F7" s="10"/>
    </row>
    <row r="8" spans="1:6" ht="17.25" thickTop="1">
      <c r="A8" s="3"/>
      <c r="B8" s="70" t="s">
        <v>106</v>
      </c>
      <c r="C8" s="71"/>
      <c r="D8" s="72">
        <f>(C3+C4+C5+C6+C7)*0.05</f>
        <v>0</v>
      </c>
      <c r="E8" s="72"/>
      <c r="F8" s="10"/>
    </row>
    <row r="9" spans="1:6" ht="16.5">
      <c r="A9" s="3"/>
      <c r="B9" s="2" t="s">
        <v>34</v>
      </c>
      <c r="C9" s="77">
        <f>SUM(C3:E8)</f>
        <v>0</v>
      </c>
      <c r="D9" s="78"/>
      <c r="E9" s="78"/>
      <c r="F9" s="10"/>
    </row>
    <row r="10" spans="1:6" ht="16.5">
      <c r="A10" s="3"/>
      <c r="B10" s="2"/>
      <c r="C10" s="10"/>
      <c r="D10" s="24"/>
      <c r="E10" s="24"/>
      <c r="F10" s="10"/>
    </row>
    <row r="11" spans="1:6" ht="44.25" customHeight="1">
      <c r="A11" s="3"/>
      <c r="B11" s="55" t="s">
        <v>83</v>
      </c>
      <c r="C11" s="3"/>
      <c r="D11" s="66"/>
      <c r="E11" s="66"/>
      <c r="F11" s="3"/>
    </row>
    <row r="12" spans="1:6" ht="15">
      <c r="A12" s="11" t="s">
        <v>2</v>
      </c>
      <c r="B12" s="28" t="s">
        <v>0</v>
      </c>
      <c r="C12" s="5"/>
      <c r="D12" s="56"/>
      <c r="E12" s="56"/>
      <c r="F12" s="56"/>
    </row>
    <row r="13" spans="1:6" ht="15">
      <c r="A13" s="14"/>
      <c r="B13" s="25"/>
      <c r="C13" s="5"/>
      <c r="D13" s="56"/>
      <c r="E13" s="56"/>
      <c r="F13" s="56"/>
    </row>
    <row r="14" spans="1:6" ht="15">
      <c r="A14" s="29" t="s">
        <v>2</v>
      </c>
      <c r="B14" s="32" t="s">
        <v>35</v>
      </c>
      <c r="C14" s="5" t="s">
        <v>1</v>
      </c>
      <c r="D14" s="56">
        <f>213+50+75+41+88+14+14+24+22+20</f>
        <v>561</v>
      </c>
      <c r="E14" s="60"/>
      <c r="F14" s="56">
        <f>+D14*E14</f>
        <v>0</v>
      </c>
    </row>
    <row r="15" spans="1:6" ht="15">
      <c r="A15" s="30"/>
      <c r="B15" s="33"/>
      <c r="C15" s="57"/>
      <c r="D15" s="58"/>
      <c r="E15" s="58"/>
      <c r="F15" s="58"/>
    </row>
    <row r="16" spans="1:6" ht="30">
      <c r="A16" s="29" t="s">
        <v>4</v>
      </c>
      <c r="B16" s="32" t="s">
        <v>18</v>
      </c>
      <c r="C16" s="5" t="s">
        <v>3</v>
      </c>
      <c r="D16" s="56">
        <v>26</v>
      </c>
      <c r="E16" s="60"/>
      <c r="F16" s="56">
        <f>+D16*E16</f>
        <v>0</v>
      </c>
    </row>
    <row r="17" spans="1:6" ht="15">
      <c r="A17" s="30"/>
      <c r="B17" s="35"/>
      <c r="C17" s="5"/>
      <c r="D17" s="56"/>
      <c r="E17" s="60"/>
      <c r="F17" s="56"/>
    </row>
    <row r="18" spans="1:6" ht="60">
      <c r="A18" s="29" t="s">
        <v>5</v>
      </c>
      <c r="B18" s="32" t="s">
        <v>54</v>
      </c>
      <c r="C18" s="5" t="s">
        <v>19</v>
      </c>
      <c r="D18" s="56">
        <v>0</v>
      </c>
      <c r="E18" s="60"/>
      <c r="F18" s="56">
        <f>+D18*E18</f>
        <v>0</v>
      </c>
    </row>
    <row r="19" spans="1:6" ht="15">
      <c r="A19" s="29"/>
      <c r="B19" s="32"/>
      <c r="C19" s="5"/>
      <c r="D19" s="56"/>
      <c r="E19" s="60"/>
      <c r="F19" s="56"/>
    </row>
    <row r="20" spans="1:6" ht="150" customHeight="1">
      <c r="A20" s="29" t="s">
        <v>6</v>
      </c>
      <c r="B20" s="35" t="s">
        <v>48</v>
      </c>
      <c r="C20" s="5" t="s">
        <v>19</v>
      </c>
      <c r="D20" s="56">
        <v>0</v>
      </c>
      <c r="E20" s="60"/>
      <c r="F20" s="56">
        <f>+D20*E20</f>
        <v>0</v>
      </c>
    </row>
    <row r="21" spans="1:6" ht="15">
      <c r="A21" s="29"/>
      <c r="B21" s="36"/>
      <c r="C21" s="5"/>
      <c r="D21" s="56"/>
      <c r="E21" s="60"/>
      <c r="F21" s="56"/>
    </row>
    <row r="22" spans="1:6" ht="30">
      <c r="A22" s="29" t="s">
        <v>8</v>
      </c>
      <c r="B22" s="32" t="s">
        <v>100</v>
      </c>
      <c r="C22" s="5" t="s">
        <v>19</v>
      </c>
      <c r="D22" s="56">
        <v>0</v>
      </c>
      <c r="E22" s="60"/>
      <c r="F22" s="56">
        <f>+D22*E22</f>
        <v>0</v>
      </c>
    </row>
    <row r="23" spans="1:6" ht="15">
      <c r="A23" s="29"/>
      <c r="B23" s="32"/>
      <c r="C23" s="5"/>
      <c r="D23" s="56"/>
      <c r="E23" s="60"/>
      <c r="F23" s="56"/>
    </row>
    <row r="24" spans="1:6" ht="15">
      <c r="A24" s="14"/>
      <c r="B24" s="27" t="s">
        <v>36</v>
      </c>
      <c r="D24" s="13"/>
      <c r="E24" s="15"/>
      <c r="F24" s="62">
        <f>SUM(F14:F23)</f>
        <v>0</v>
      </c>
    </row>
    <row r="25" spans="1:6" ht="15">
      <c r="A25" s="14"/>
      <c r="B25" s="17"/>
      <c r="D25" s="13"/>
      <c r="E25" s="15"/>
      <c r="F25" s="16"/>
    </row>
    <row r="26" spans="1:6" ht="15">
      <c r="A26" s="11" t="s">
        <v>4</v>
      </c>
      <c r="B26" s="28" t="s">
        <v>16</v>
      </c>
      <c r="C26" s="19"/>
      <c r="D26" s="20"/>
      <c r="E26" s="20"/>
      <c r="F26" s="21"/>
    </row>
    <row r="27" spans="1:6" ht="15">
      <c r="A27" s="11"/>
      <c r="B27" s="28"/>
      <c r="C27" s="19"/>
      <c r="D27" s="20"/>
      <c r="E27" s="20"/>
      <c r="F27" s="21"/>
    </row>
    <row r="28" spans="1:6" ht="30">
      <c r="A28" s="29" t="s">
        <v>2</v>
      </c>
      <c r="B28" s="9" t="s">
        <v>37</v>
      </c>
      <c r="C28" s="4" t="s">
        <v>1</v>
      </c>
      <c r="D28" s="63">
        <v>120</v>
      </c>
      <c r="E28" s="60"/>
      <c r="F28" s="56">
        <f>E28*D28</f>
        <v>0</v>
      </c>
    </row>
    <row r="29" spans="1:6" ht="15">
      <c r="A29" s="29"/>
      <c r="B29" s="9"/>
      <c r="C29" s="4"/>
      <c r="D29" s="63"/>
      <c r="E29" s="60"/>
      <c r="F29" s="56"/>
    </row>
    <row r="30" spans="1:6" ht="90">
      <c r="A30" s="29" t="s">
        <v>4</v>
      </c>
      <c r="B30" s="9" t="s">
        <v>69</v>
      </c>
      <c r="C30" s="4" t="s">
        <v>29</v>
      </c>
      <c r="D30" s="63">
        <f>+D28*1.2</f>
        <v>144</v>
      </c>
      <c r="E30" s="60"/>
      <c r="F30" s="56">
        <f>E30*D30</f>
        <v>0</v>
      </c>
    </row>
    <row r="31" spans="1:6" ht="15">
      <c r="A31" s="29"/>
      <c r="B31" s="9"/>
      <c r="C31" s="4"/>
      <c r="D31" s="63"/>
      <c r="E31" s="60"/>
      <c r="F31" s="56"/>
    </row>
    <row r="32" spans="1:6" ht="75.75" thickBot="1">
      <c r="A32" s="29" t="s">
        <v>5</v>
      </c>
      <c r="B32" s="37" t="s">
        <v>50</v>
      </c>
      <c r="C32" s="59" t="s">
        <v>29</v>
      </c>
      <c r="D32" s="41">
        <v>10</v>
      </c>
      <c r="E32" s="61"/>
      <c r="F32" s="41">
        <f>E32*D32</f>
        <v>0</v>
      </c>
    </row>
    <row r="33" spans="1:6" ht="15.75" thickTop="1">
      <c r="A33" s="14"/>
      <c r="B33" s="27" t="s">
        <v>38</v>
      </c>
      <c r="D33" s="13"/>
      <c r="E33" s="15"/>
      <c r="F33" s="62">
        <f>SUM(F28:F32)</f>
        <v>0</v>
      </c>
    </row>
    <row r="34" spans="1:6" ht="15">
      <c r="A34" s="14"/>
      <c r="B34" s="18"/>
      <c r="C34" s="19"/>
      <c r="D34" s="20"/>
      <c r="E34" s="20"/>
      <c r="F34" s="21"/>
    </row>
    <row r="35" spans="1:6" ht="15">
      <c r="A35" s="11" t="s">
        <v>5</v>
      </c>
      <c r="B35" s="28" t="s">
        <v>17</v>
      </c>
      <c r="D35" s="13"/>
      <c r="E35" s="13"/>
      <c r="F35" s="13"/>
    </row>
    <row r="36" spans="1:6" ht="15">
      <c r="A36" s="11"/>
      <c r="B36" s="28"/>
      <c r="D36" s="13"/>
      <c r="E36" s="13"/>
      <c r="F36" s="13"/>
    </row>
    <row r="37" spans="1:6" ht="45">
      <c r="A37" s="29" t="s">
        <v>2</v>
      </c>
      <c r="B37" s="6" t="s">
        <v>74</v>
      </c>
      <c r="C37" s="4" t="s">
        <v>30</v>
      </c>
      <c r="D37" s="56">
        <f>(D14-60)*1.5*0.2</f>
        <v>150.3</v>
      </c>
      <c r="E37" s="39"/>
      <c r="F37" s="63">
        <f aca="true" t="shared" si="0" ref="F37:F47">E37*D37</f>
        <v>0</v>
      </c>
    </row>
    <row r="38" spans="1:6" ht="15">
      <c r="A38" s="29"/>
      <c r="B38" s="67"/>
      <c r="C38" s="5"/>
      <c r="D38" s="56"/>
      <c r="E38" s="56"/>
      <c r="F38" s="63"/>
    </row>
    <row r="39" spans="1:6" ht="45">
      <c r="A39" s="29" t="s">
        <v>4</v>
      </c>
      <c r="B39" s="6" t="s">
        <v>79</v>
      </c>
      <c r="C39" s="5"/>
      <c r="D39" s="56"/>
      <c r="E39" s="56"/>
      <c r="F39" s="63"/>
    </row>
    <row r="40" spans="1:6" ht="18">
      <c r="A40" s="29"/>
      <c r="B40" s="6" t="s">
        <v>56</v>
      </c>
      <c r="C40" s="4" t="s">
        <v>30</v>
      </c>
      <c r="D40" s="56">
        <f>(D14-60)*2*0.7</f>
        <v>701.4</v>
      </c>
      <c r="E40" s="39"/>
      <c r="F40" s="63">
        <f t="shared" si="0"/>
        <v>0</v>
      </c>
    </row>
    <row r="41" spans="1:6" ht="18">
      <c r="A41" s="29"/>
      <c r="B41" s="6" t="s">
        <v>57</v>
      </c>
      <c r="C41" s="4" t="s">
        <v>30</v>
      </c>
      <c r="D41" s="56">
        <f>(D14-60)*2*0.2</f>
        <v>200.4</v>
      </c>
      <c r="E41" s="39"/>
      <c r="F41" s="63">
        <f t="shared" si="0"/>
        <v>0</v>
      </c>
    </row>
    <row r="42" spans="1:6" ht="18">
      <c r="A42" s="29"/>
      <c r="B42" s="6" t="s">
        <v>58</v>
      </c>
      <c r="C42" s="4" t="s">
        <v>30</v>
      </c>
      <c r="D42" s="56">
        <f>(D14-60)*2*0.1</f>
        <v>100.2</v>
      </c>
      <c r="E42" s="39"/>
      <c r="F42" s="63">
        <f t="shared" si="0"/>
        <v>0</v>
      </c>
    </row>
    <row r="43" spans="1:6" ht="15">
      <c r="A43" s="29"/>
      <c r="B43" s="6"/>
      <c r="C43" s="4"/>
      <c r="D43" s="56"/>
      <c r="E43" s="39"/>
      <c r="F43" s="63"/>
    </row>
    <row r="44" spans="1:6" ht="75">
      <c r="A44" s="29" t="s">
        <v>5</v>
      </c>
      <c r="B44" s="6" t="s">
        <v>80</v>
      </c>
      <c r="C44" s="4"/>
      <c r="D44" s="56"/>
      <c r="E44" s="39"/>
      <c r="F44" s="63"/>
    </row>
    <row r="45" spans="1:6" ht="18">
      <c r="A45" s="29"/>
      <c r="B45" s="6" t="s">
        <v>56</v>
      </c>
      <c r="C45" s="4" t="s">
        <v>30</v>
      </c>
      <c r="D45" s="56">
        <f>60*2*0.7</f>
        <v>84</v>
      </c>
      <c r="E45" s="39"/>
      <c r="F45" s="63">
        <f t="shared" si="0"/>
        <v>0</v>
      </c>
    </row>
    <row r="46" spans="1:6" ht="18">
      <c r="A46" s="29"/>
      <c r="B46" s="6" t="s">
        <v>57</v>
      </c>
      <c r="C46" s="4" t="s">
        <v>30</v>
      </c>
      <c r="D46" s="56">
        <f>60*2*0.2</f>
        <v>24</v>
      </c>
      <c r="E46" s="39"/>
      <c r="F46" s="63">
        <f t="shared" si="0"/>
        <v>0</v>
      </c>
    </row>
    <row r="47" spans="1:6" ht="18">
      <c r="A47" s="29"/>
      <c r="B47" s="6" t="s">
        <v>58</v>
      </c>
      <c r="C47" s="4" t="s">
        <v>30</v>
      </c>
      <c r="D47" s="56">
        <f>60*2*0.1</f>
        <v>12</v>
      </c>
      <c r="E47" s="39"/>
      <c r="F47" s="63">
        <f t="shared" si="0"/>
        <v>0</v>
      </c>
    </row>
    <row r="48" spans="1:6" ht="15">
      <c r="A48" s="29"/>
      <c r="B48" s="6"/>
      <c r="C48" s="4"/>
      <c r="D48" s="56"/>
      <c r="E48" s="39"/>
      <c r="F48" s="63"/>
    </row>
    <row r="49" spans="1:6" ht="18">
      <c r="A49" s="29" t="s">
        <v>6</v>
      </c>
      <c r="B49" s="6" t="s">
        <v>22</v>
      </c>
      <c r="C49" s="4" t="s">
        <v>29</v>
      </c>
      <c r="D49" s="56">
        <f>D14</f>
        <v>561</v>
      </c>
      <c r="E49" s="39"/>
      <c r="F49" s="63">
        <f>D49*E49</f>
        <v>0</v>
      </c>
    </row>
    <row r="50" spans="1:6" ht="15">
      <c r="A50" s="29"/>
      <c r="B50" s="67"/>
      <c r="C50" s="5"/>
      <c r="D50" s="56"/>
      <c r="E50" s="56"/>
      <c r="F50" s="63"/>
    </row>
    <row r="51" spans="1:6" ht="60">
      <c r="A51" s="29" t="s">
        <v>8</v>
      </c>
      <c r="B51" s="6" t="s">
        <v>81</v>
      </c>
      <c r="C51" s="4" t="s">
        <v>30</v>
      </c>
      <c r="D51" s="56">
        <f>D45+D46+D47</f>
        <v>120</v>
      </c>
      <c r="E51" s="39"/>
      <c r="F51" s="63">
        <f>D51*E51</f>
        <v>0</v>
      </c>
    </row>
    <row r="52" spans="1:6" ht="15">
      <c r="A52" s="29"/>
      <c r="B52" s="38"/>
      <c r="C52" s="4"/>
      <c r="D52" s="56"/>
      <c r="E52" s="39"/>
      <c r="F52" s="63"/>
    </row>
    <row r="53" spans="1:6" ht="75">
      <c r="A53" s="29" t="s">
        <v>9</v>
      </c>
      <c r="B53" s="44" t="s">
        <v>82</v>
      </c>
      <c r="C53" s="4" t="s">
        <v>30</v>
      </c>
      <c r="D53" s="56">
        <f>D37*0.2</f>
        <v>30.060000000000002</v>
      </c>
      <c r="E53" s="39"/>
      <c r="F53" s="63">
        <f>D53*E53</f>
        <v>0</v>
      </c>
    </row>
    <row r="54" spans="1:6" ht="15">
      <c r="A54" s="29"/>
      <c r="B54" s="6"/>
      <c r="C54" s="4"/>
      <c r="D54" s="56"/>
      <c r="E54" s="56"/>
      <c r="F54" s="63"/>
    </row>
    <row r="55" spans="1:6" ht="30">
      <c r="A55" s="29" t="s">
        <v>10</v>
      </c>
      <c r="B55" s="7" t="s">
        <v>26</v>
      </c>
      <c r="C55" s="4" t="s">
        <v>30</v>
      </c>
      <c r="D55" s="56">
        <f>D40+D41+D42</f>
        <v>1002</v>
      </c>
      <c r="E55" s="39"/>
      <c r="F55" s="63">
        <f aca="true" t="shared" si="1" ref="F55:F63">D55*E55</f>
        <v>0</v>
      </c>
    </row>
    <row r="56" spans="1:6" ht="15">
      <c r="A56" s="29"/>
      <c r="B56" s="6"/>
      <c r="C56" s="4"/>
      <c r="D56" s="56"/>
      <c r="E56" s="56"/>
      <c r="F56" s="63"/>
    </row>
    <row r="57" spans="1:6" ht="45">
      <c r="A57" s="29" t="s">
        <v>14</v>
      </c>
      <c r="B57" s="7" t="s">
        <v>77</v>
      </c>
      <c r="C57" s="4" t="s">
        <v>30</v>
      </c>
      <c r="D57" s="56">
        <v>0</v>
      </c>
      <c r="E57" s="39"/>
      <c r="F57" s="63">
        <f t="shared" si="1"/>
        <v>0</v>
      </c>
    </row>
    <row r="58" spans="1:6" ht="15">
      <c r="A58" s="29"/>
      <c r="B58" s="7"/>
      <c r="C58" s="4"/>
      <c r="D58" s="56"/>
      <c r="E58" s="39"/>
      <c r="F58" s="63"/>
    </row>
    <row r="59" spans="1:6" ht="30">
      <c r="A59" s="29" t="s">
        <v>11</v>
      </c>
      <c r="B59" s="51" t="s">
        <v>72</v>
      </c>
      <c r="C59" s="4" t="s">
        <v>30</v>
      </c>
      <c r="D59" s="56">
        <v>0</v>
      </c>
      <c r="E59" s="39"/>
      <c r="F59" s="63">
        <f t="shared" si="1"/>
        <v>0</v>
      </c>
    </row>
    <row r="60" spans="1:6" ht="15">
      <c r="A60" s="29"/>
      <c r="B60" s="6"/>
      <c r="C60" s="4"/>
      <c r="D60" s="56"/>
      <c r="E60" s="56"/>
      <c r="F60" s="63"/>
    </row>
    <row r="61" spans="1:6" ht="30">
      <c r="A61" s="29" t="s">
        <v>12</v>
      </c>
      <c r="B61" s="6" t="s">
        <v>24</v>
      </c>
      <c r="C61" s="4" t="s">
        <v>30</v>
      </c>
      <c r="D61" s="56">
        <f>D37</f>
        <v>150.3</v>
      </c>
      <c r="E61" s="39"/>
      <c r="F61" s="63">
        <f t="shared" si="1"/>
        <v>0</v>
      </c>
    </row>
    <row r="62" spans="1:6" ht="15">
      <c r="A62" s="29"/>
      <c r="B62" s="6"/>
      <c r="C62" s="4"/>
      <c r="D62" s="56"/>
      <c r="E62" s="56"/>
      <c r="F62" s="63"/>
    </row>
    <row r="63" spans="1:6" ht="51.75" customHeight="1">
      <c r="A63" s="29" t="s">
        <v>13</v>
      </c>
      <c r="B63" s="7" t="s">
        <v>47</v>
      </c>
      <c r="C63" s="4" t="s">
        <v>29</v>
      </c>
      <c r="D63" s="56">
        <v>0</v>
      </c>
      <c r="E63" s="39"/>
      <c r="F63" s="63">
        <f t="shared" si="1"/>
        <v>0</v>
      </c>
    </row>
    <row r="64" spans="1:6" ht="15">
      <c r="A64" s="29"/>
      <c r="B64" s="67"/>
      <c r="C64" s="5"/>
      <c r="D64" s="56"/>
      <c r="E64" s="56"/>
      <c r="F64" s="63"/>
    </row>
    <row r="65" spans="1:6" ht="45.75" thickBot="1">
      <c r="A65" s="29" t="s">
        <v>15</v>
      </c>
      <c r="B65" s="8" t="s">
        <v>27</v>
      </c>
      <c r="C65" s="59" t="s">
        <v>30</v>
      </c>
      <c r="D65" s="41">
        <f>SUM(D40:D42)*1.3-1.05*D55</f>
        <v>250.5</v>
      </c>
      <c r="E65" s="61"/>
      <c r="F65" s="41">
        <f>E65*D65</f>
        <v>0</v>
      </c>
    </row>
    <row r="66" spans="1:6" ht="15.75" thickTop="1">
      <c r="A66" s="14"/>
      <c r="B66" s="45" t="s">
        <v>39</v>
      </c>
      <c r="D66" s="13"/>
      <c r="E66" s="15"/>
      <c r="F66" s="62">
        <f>SUM(F37:F65)</f>
        <v>0</v>
      </c>
    </row>
    <row r="67" spans="1:6" ht="15">
      <c r="A67" s="14"/>
      <c r="B67" s="46"/>
      <c r="D67" s="13"/>
      <c r="E67" s="13"/>
      <c r="F67" s="13"/>
    </row>
    <row r="68" spans="1:6" ht="15">
      <c r="A68" s="11" t="s">
        <v>6</v>
      </c>
      <c r="B68" s="47" t="s">
        <v>33</v>
      </c>
      <c r="D68" s="13"/>
      <c r="E68" s="13"/>
      <c r="F68" s="13"/>
    </row>
    <row r="69" spans="1:6" ht="15">
      <c r="A69" s="11"/>
      <c r="B69" s="48"/>
      <c r="D69" s="13"/>
      <c r="E69" s="13"/>
      <c r="F69" s="13"/>
    </row>
    <row r="70" spans="1:6" ht="90">
      <c r="A70" s="29" t="s">
        <v>2</v>
      </c>
      <c r="B70" s="6" t="s">
        <v>101</v>
      </c>
      <c r="C70" s="5" t="s">
        <v>1</v>
      </c>
      <c r="D70" s="56">
        <f>D14</f>
        <v>561</v>
      </c>
      <c r="E70" s="39"/>
      <c r="F70" s="56">
        <f>+D70*E70</f>
        <v>0</v>
      </c>
    </row>
    <row r="71" spans="1:6" ht="15">
      <c r="A71" s="29"/>
      <c r="B71" s="6"/>
      <c r="C71" s="5"/>
      <c r="D71" s="56"/>
      <c r="E71" s="39"/>
      <c r="F71" s="56"/>
    </row>
    <row r="72" spans="1:6" ht="105">
      <c r="A72" s="29" t="s">
        <v>4</v>
      </c>
      <c r="B72" s="6" t="s">
        <v>67</v>
      </c>
      <c r="C72" s="5"/>
      <c r="D72" s="56"/>
      <c r="E72" s="39"/>
      <c r="F72" s="56"/>
    </row>
    <row r="73" spans="1:6" ht="15">
      <c r="A73" s="29"/>
      <c r="B73" s="44" t="s">
        <v>41</v>
      </c>
      <c r="C73" s="5" t="s">
        <v>3</v>
      </c>
      <c r="D73" s="56">
        <v>14</v>
      </c>
      <c r="E73" s="39"/>
      <c r="F73" s="56">
        <f>+D73*E73</f>
        <v>0</v>
      </c>
    </row>
    <row r="74" spans="1:6" ht="15">
      <c r="A74" s="29"/>
      <c r="B74" s="44"/>
      <c r="C74" s="5"/>
      <c r="D74" s="56"/>
      <c r="E74" s="39"/>
      <c r="F74" s="56"/>
    </row>
    <row r="75" spans="1:6" ht="105">
      <c r="A75" s="29"/>
      <c r="B75" s="6" t="s">
        <v>67</v>
      </c>
      <c r="C75" s="5"/>
      <c r="D75" s="56"/>
      <c r="E75" s="39"/>
      <c r="F75" s="56"/>
    </row>
    <row r="76" spans="1:6" ht="15">
      <c r="A76" s="29"/>
      <c r="B76" s="44" t="s">
        <v>102</v>
      </c>
      <c r="C76" s="5" t="s">
        <v>3</v>
      </c>
      <c r="D76" s="56">
        <v>12</v>
      </c>
      <c r="E76" s="39"/>
      <c r="F76" s="56">
        <f>+D76*E76</f>
        <v>0</v>
      </c>
    </row>
    <row r="77" spans="1:6" ht="15">
      <c r="A77" s="29"/>
      <c r="B77" s="68"/>
      <c r="C77" s="5"/>
      <c r="D77" s="56"/>
      <c r="E77" s="60"/>
      <c r="F77" s="56"/>
    </row>
    <row r="78" spans="1:6" ht="135.75" customHeight="1" thickBot="1">
      <c r="A78" s="29" t="s">
        <v>5</v>
      </c>
      <c r="B78" s="8" t="s">
        <v>90</v>
      </c>
      <c r="C78" s="59" t="s">
        <v>3</v>
      </c>
      <c r="D78" s="41">
        <f>SUM(D73:D77)</f>
        <v>26</v>
      </c>
      <c r="E78" s="40"/>
      <c r="F78" s="41">
        <f>+D78*E78</f>
        <v>0</v>
      </c>
    </row>
    <row r="79" spans="1:6" ht="29.25" thickTop="1">
      <c r="A79" s="14"/>
      <c r="B79" s="27" t="s">
        <v>43</v>
      </c>
      <c r="D79" s="13"/>
      <c r="E79" s="15"/>
      <c r="F79" s="62">
        <f>SUM(F69:F78)</f>
        <v>0</v>
      </c>
    </row>
    <row r="80" spans="1:6" ht="15">
      <c r="A80" s="14"/>
      <c r="B80" s="12"/>
      <c r="D80" s="13"/>
      <c r="E80" s="13"/>
      <c r="F80" s="23"/>
    </row>
    <row r="81" spans="1:6" ht="15">
      <c r="A81" s="11" t="s">
        <v>8</v>
      </c>
      <c r="B81" s="28" t="s">
        <v>20</v>
      </c>
      <c r="D81" s="13"/>
      <c r="E81" s="13"/>
      <c r="F81" s="13"/>
    </row>
    <row r="82" spans="1:6" ht="15">
      <c r="A82" s="11"/>
      <c r="B82" s="28"/>
      <c r="D82" s="13"/>
      <c r="E82" s="13"/>
      <c r="F82" s="13"/>
    </row>
    <row r="83" spans="1:6" ht="30">
      <c r="A83" s="29" t="s">
        <v>2</v>
      </c>
      <c r="B83" s="25" t="s">
        <v>28</v>
      </c>
      <c r="C83" s="5" t="s">
        <v>29</v>
      </c>
      <c r="D83" s="56">
        <f>D30</f>
        <v>144</v>
      </c>
      <c r="E83" s="39"/>
      <c r="F83" s="56">
        <f aca="true" t="shared" si="2" ref="F83:F93">+D83*E83</f>
        <v>0</v>
      </c>
    </row>
    <row r="84" spans="1:6" ht="15">
      <c r="A84" s="29"/>
      <c r="B84" s="25"/>
      <c r="C84" s="5"/>
      <c r="D84" s="56"/>
      <c r="E84" s="39"/>
      <c r="F84" s="56"/>
    </row>
    <row r="85" spans="1:6" ht="30">
      <c r="A85" s="29" t="s">
        <v>4</v>
      </c>
      <c r="B85" s="25" t="s">
        <v>51</v>
      </c>
      <c r="C85" s="5" t="s">
        <v>29</v>
      </c>
      <c r="D85" s="56">
        <f>D32</f>
        <v>10</v>
      </c>
      <c r="E85" s="39"/>
      <c r="F85" s="56">
        <f t="shared" si="2"/>
        <v>0</v>
      </c>
    </row>
    <row r="86" spans="1:6" ht="15">
      <c r="A86" s="29"/>
      <c r="B86" s="25"/>
      <c r="C86" s="5"/>
      <c r="D86" s="56"/>
      <c r="E86" s="39"/>
      <c r="F86" s="56"/>
    </row>
    <row r="87" spans="1:6" ht="30">
      <c r="A87" s="29" t="s">
        <v>5</v>
      </c>
      <c r="B87" s="25" t="s">
        <v>23</v>
      </c>
      <c r="C87" s="5" t="s">
        <v>1</v>
      </c>
      <c r="D87" s="56">
        <f>D28</f>
        <v>120</v>
      </c>
      <c r="E87" s="39"/>
      <c r="F87" s="56">
        <f t="shared" si="2"/>
        <v>0</v>
      </c>
    </row>
    <row r="88" spans="1:6" ht="15">
      <c r="A88" s="29"/>
      <c r="B88" s="25"/>
      <c r="C88" s="5"/>
      <c r="D88" s="56"/>
      <c r="E88" s="39"/>
      <c r="F88" s="56"/>
    </row>
    <row r="89" spans="1:6" ht="30">
      <c r="A89" s="29" t="s">
        <v>6</v>
      </c>
      <c r="B89" s="25" t="s">
        <v>61</v>
      </c>
      <c r="C89" s="4" t="s">
        <v>29</v>
      </c>
      <c r="D89" s="56">
        <f>D30</f>
        <v>144</v>
      </c>
      <c r="E89" s="39"/>
      <c r="F89" s="56">
        <f t="shared" si="2"/>
        <v>0</v>
      </c>
    </row>
    <row r="90" spans="1:6" ht="15">
      <c r="A90" s="29"/>
      <c r="B90" s="25"/>
      <c r="C90" s="5"/>
      <c r="D90" s="56"/>
      <c r="E90" s="39"/>
      <c r="F90" s="56"/>
    </row>
    <row r="91" spans="1:6" ht="30">
      <c r="A91" s="29" t="s">
        <v>8</v>
      </c>
      <c r="B91" s="25" t="s">
        <v>25</v>
      </c>
      <c r="C91" s="4" t="s">
        <v>29</v>
      </c>
      <c r="D91" s="56">
        <v>10</v>
      </c>
      <c r="E91" s="39"/>
      <c r="F91" s="56">
        <f t="shared" si="2"/>
        <v>0</v>
      </c>
    </row>
    <row r="92" spans="1:6" ht="15">
      <c r="A92" s="29"/>
      <c r="B92" s="25"/>
      <c r="C92" s="4"/>
      <c r="D92" s="56"/>
      <c r="E92" s="39"/>
      <c r="F92" s="56"/>
    </row>
    <row r="93" spans="1:6" ht="30">
      <c r="A93" s="29" t="s">
        <v>9</v>
      </c>
      <c r="B93" s="25" t="s">
        <v>89</v>
      </c>
      <c r="C93" s="4" t="s">
        <v>29</v>
      </c>
      <c r="D93" s="56">
        <f>D89</f>
        <v>144</v>
      </c>
      <c r="E93" s="39"/>
      <c r="F93" s="56">
        <f t="shared" si="2"/>
        <v>0</v>
      </c>
    </row>
    <row r="94" spans="1:6" ht="15">
      <c r="A94" s="29"/>
      <c r="B94" s="52"/>
      <c r="C94" s="5"/>
      <c r="D94" s="56"/>
      <c r="E94" s="56"/>
      <c r="F94" s="56"/>
    </row>
    <row r="95" spans="1:6" ht="30.75" customHeight="1">
      <c r="A95" s="29" t="s">
        <v>10</v>
      </c>
      <c r="B95" s="25" t="s">
        <v>53</v>
      </c>
      <c r="C95" s="5" t="s">
        <v>1</v>
      </c>
      <c r="D95" s="56">
        <f>D14</f>
        <v>561</v>
      </c>
      <c r="E95" s="60"/>
      <c r="F95" s="56">
        <f>+D95*E95</f>
        <v>0</v>
      </c>
    </row>
    <row r="96" spans="1:6" ht="15">
      <c r="A96" s="29"/>
      <c r="B96" s="25"/>
      <c r="C96" s="5"/>
      <c r="D96" s="56"/>
      <c r="E96" s="56"/>
      <c r="F96" s="56"/>
    </row>
    <row r="97" spans="1:6" ht="15">
      <c r="A97" s="29" t="s">
        <v>14</v>
      </c>
      <c r="B97" s="25" t="s">
        <v>44</v>
      </c>
      <c r="C97" s="5" t="s">
        <v>1</v>
      </c>
      <c r="D97" s="56">
        <f>D95</f>
        <v>561</v>
      </c>
      <c r="E97" s="60"/>
      <c r="F97" s="56">
        <f>+D97*E97</f>
        <v>0</v>
      </c>
    </row>
    <row r="98" spans="1:6" ht="15">
      <c r="A98" s="29"/>
      <c r="B98" s="25"/>
      <c r="C98" s="5"/>
      <c r="D98" s="56"/>
      <c r="E98" s="56"/>
      <c r="F98" s="56"/>
    </row>
    <row r="99" spans="1:6" ht="30">
      <c r="A99" s="29" t="s">
        <v>11</v>
      </c>
      <c r="B99" s="25" t="s">
        <v>52</v>
      </c>
      <c r="C99" s="5" t="s">
        <v>1</v>
      </c>
      <c r="D99" s="56">
        <f>D97</f>
        <v>561</v>
      </c>
      <c r="E99" s="60"/>
      <c r="F99" s="56">
        <f>+D99*E99</f>
        <v>0</v>
      </c>
    </row>
    <row r="100" spans="1:6" ht="15">
      <c r="A100" s="29"/>
      <c r="B100" s="25"/>
      <c r="C100" s="5"/>
      <c r="D100" s="56"/>
      <c r="E100" s="60"/>
      <c r="F100" s="56"/>
    </row>
    <row r="101" spans="1:6" ht="15">
      <c r="A101" s="29">
        <v>10</v>
      </c>
      <c r="B101" s="25" t="s">
        <v>103</v>
      </c>
      <c r="C101" s="5" t="s">
        <v>1</v>
      </c>
      <c r="D101" s="56">
        <v>10</v>
      </c>
      <c r="E101" s="60"/>
      <c r="F101" s="56">
        <f>+D101*E101</f>
        <v>0</v>
      </c>
    </row>
    <row r="102" spans="1:6" ht="15">
      <c r="A102" s="29"/>
      <c r="B102" s="25"/>
      <c r="C102" s="5"/>
      <c r="D102" s="56"/>
      <c r="E102" s="60"/>
      <c r="F102" s="56"/>
    </row>
    <row r="103" spans="1:6" ht="30">
      <c r="A103" s="29">
        <v>11</v>
      </c>
      <c r="B103" s="25" t="s">
        <v>104</v>
      </c>
      <c r="C103" s="5" t="s">
        <v>105</v>
      </c>
      <c r="D103" s="56">
        <v>5</v>
      </c>
      <c r="E103" s="60"/>
      <c r="F103" s="56">
        <f>D103*E103</f>
        <v>0</v>
      </c>
    </row>
    <row r="104" spans="1:6" ht="15">
      <c r="A104" s="29"/>
      <c r="B104" s="25"/>
      <c r="C104" s="5"/>
      <c r="D104" s="56"/>
      <c r="E104" s="56"/>
      <c r="F104" s="56"/>
    </row>
    <row r="105" spans="1:6" ht="15.75" thickBot="1">
      <c r="A105" s="29">
        <v>12</v>
      </c>
      <c r="B105" s="65" t="s">
        <v>21</v>
      </c>
      <c r="C105" s="59" t="s">
        <v>19</v>
      </c>
      <c r="D105" s="41">
        <v>1</v>
      </c>
      <c r="E105" s="40"/>
      <c r="F105" s="41">
        <f>+D105*E105</f>
        <v>0</v>
      </c>
    </row>
    <row r="106" spans="1:6" ht="15.75" thickTop="1">
      <c r="A106" s="14"/>
      <c r="B106" s="27" t="s">
        <v>45</v>
      </c>
      <c r="D106" s="13"/>
      <c r="E106" s="15"/>
      <c r="F106" s="62">
        <f>SUM(F83:F105)</f>
        <v>0</v>
      </c>
    </row>
  </sheetData>
  <sheetProtection/>
  <mergeCells count="8">
    <mergeCell ref="C7:E7"/>
    <mergeCell ref="C9:E9"/>
    <mergeCell ref="A1:F1"/>
    <mergeCell ref="A2:F2"/>
    <mergeCell ref="C3:E3"/>
    <mergeCell ref="C4:E4"/>
    <mergeCell ref="C5:E5"/>
    <mergeCell ref="C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Peter Kete</cp:lastModifiedBy>
  <cp:lastPrinted>2016-10-18T06:05:21Z</cp:lastPrinted>
  <dcterms:created xsi:type="dcterms:W3CDTF">2006-05-27T06:19:13Z</dcterms:created>
  <dcterms:modified xsi:type="dcterms:W3CDTF">2017-02-14T14:03:44Z</dcterms:modified>
  <cp:category/>
  <cp:version/>
  <cp:contentType/>
  <cp:contentStatus/>
</cp:coreProperties>
</file>