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1400" windowHeight="7695" activeTab="0"/>
  </bookViews>
  <sheets>
    <sheet name="REKAPITULACIJA" sheetId="1" r:id="rId1"/>
    <sheet name="VODOVOD" sheetId="2" r:id="rId2"/>
    <sheet name="črpališče" sheetId="3" r:id="rId3"/>
    <sheet name="RAZTEŽILNIK GORENJE" sheetId="4" r:id="rId4"/>
    <sheet name="VODOHRAN" sheetId="5" r:id="rId5"/>
  </sheets>
  <definedNames>
    <definedName name="_xlnm.Print_Area" localSheetId="2">'črpališče'!$A$1:$F$80</definedName>
    <definedName name="_xlnm.Print_Area" localSheetId="3">'RAZTEŽILNIK GORENJE'!$A$1:$F$142</definedName>
  </definedNames>
  <calcPr fullCalcOnLoad="1"/>
</workbook>
</file>

<file path=xl/sharedStrings.xml><?xml version="1.0" encoding="utf-8"?>
<sst xmlns="http://schemas.openxmlformats.org/spreadsheetml/2006/main" count="1141" uniqueCount="408">
  <si>
    <t>PREDDELA</t>
  </si>
  <si>
    <t>m</t>
  </si>
  <si>
    <t>1.</t>
  </si>
  <si>
    <t>kos</t>
  </si>
  <si>
    <t>2.</t>
  </si>
  <si>
    <t>3.</t>
  </si>
  <si>
    <t>4.</t>
  </si>
  <si>
    <t>SKUPAJ</t>
  </si>
  <si>
    <t>5.</t>
  </si>
  <si>
    <t>6.</t>
  </si>
  <si>
    <t>7.</t>
  </si>
  <si>
    <t>9.</t>
  </si>
  <si>
    <t>10.</t>
  </si>
  <si>
    <t>11.</t>
  </si>
  <si>
    <t>8.</t>
  </si>
  <si>
    <t>12.</t>
  </si>
  <si>
    <t>RUŠITVENA DELA</t>
  </si>
  <si>
    <t>ZEMELJSKA DELA</t>
  </si>
  <si>
    <t>ZEMELJSKA DELA SKUPAJ</t>
  </si>
  <si>
    <t>PREDDELA SKUPAJ</t>
  </si>
  <si>
    <t>Naprava in postavitev gradbenih profilov (na mestih kjer se menja smer ali naklon)</t>
  </si>
  <si>
    <r>
      <t>m</t>
    </r>
    <r>
      <rPr>
        <vertAlign val="superscript"/>
        <sz val="11"/>
        <rFont val="Arial Narrow"/>
        <family val="2"/>
      </rPr>
      <t>3</t>
    </r>
  </si>
  <si>
    <r>
      <t>m</t>
    </r>
    <r>
      <rPr>
        <vertAlign val="superscript"/>
        <sz val="11"/>
        <rFont val="Arial Narrow"/>
        <family val="2"/>
      </rPr>
      <t>2</t>
    </r>
  </si>
  <si>
    <t xml:space="preserve">SKUPAJ </t>
  </si>
  <si>
    <t>REKAPITULACIJA</t>
  </si>
  <si>
    <t>SKUPAJ Z DDV</t>
  </si>
  <si>
    <t>kpl</t>
  </si>
  <si>
    <t xml:space="preserve"> - v terenu III. ktg. - 80%</t>
  </si>
  <si>
    <t xml:space="preserve"> - v terenu IV. ktg. - 20%</t>
  </si>
  <si>
    <t>13.</t>
  </si>
  <si>
    <t>14.</t>
  </si>
  <si>
    <t>15.</t>
  </si>
  <si>
    <t>OSTALA DELA</t>
  </si>
  <si>
    <t>Planiranje tamponskega planuma ceste z natančnostjo +- 1cm z uvaljanjem</t>
  </si>
  <si>
    <t xml:space="preserve">Izdelava geodetskega načrta novega stanja skladno z ZGO-1 in navodili upravljalca kanal. </t>
  </si>
  <si>
    <t>Projekt izvedenih del (4 izvodi)</t>
  </si>
  <si>
    <t>VODOVOD</t>
  </si>
  <si>
    <t>Zakoličba trase vodovoda z niveliranjem kanala</t>
  </si>
  <si>
    <t>Planiranje dna rova  s točnostjo +/- 1 cm</t>
  </si>
  <si>
    <t>VODOVODNI MATERIAL Z MONTAŽO IN TRANSPORTI</t>
  </si>
  <si>
    <t>A</t>
  </si>
  <si>
    <t>CEVI</t>
  </si>
  <si>
    <t>B</t>
  </si>
  <si>
    <t>FAZONI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</si>
  <si>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</si>
  <si>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</si>
  <si>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</si>
  <si>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</si>
  <si>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</si>
  <si>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</si>
  <si>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</si>
  <si>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</si>
  <si>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</si>
  <si>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</si>
  <si>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</si>
  <si>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FF DN 80/1000</t>
  </si>
  <si>
    <t>N DN 80</t>
  </si>
  <si>
    <t>ARMATURE</t>
  </si>
  <si>
    <t>C</t>
  </si>
  <si>
    <t>ovalni klinasti zasun DN80 (F5)</t>
  </si>
  <si>
    <t>VODOVODNI MATERIAL Z MONTAŽO IN TRANSPORTI SKUPAJ</t>
  </si>
  <si>
    <t>OSTALA  DELA SKUPAJ</t>
  </si>
  <si>
    <t>RUŠITVENA DELA SKUPAJ</t>
  </si>
  <si>
    <t>NEPREDVIDENA DELA 10%</t>
  </si>
  <si>
    <t>Zasip  jarka z nevezanim materialom in izvedbo po TSC 06.100:2003, 0-125 mm, vključno z dobavo, ter komprimiranjem v plasteh po 30 cm (pod voznimi površinami)</t>
  </si>
  <si>
    <t>Hladen premaz stikov med starim in novim asfaltom s polimerno emulzijo.</t>
  </si>
  <si>
    <t>Dobava in vgradnja pokrova iz litega železa po EN124 D400 vključno z AB razbremenilnim obročem in vencem,  protihrupnim vložkom iz kompozitnega materiala, premera 600mm z odprtinami za prezračevanje. (npr. REXESS CDRK 60EYX44 ali enakovreden)</t>
  </si>
  <si>
    <t>FFQ DN 50</t>
  </si>
  <si>
    <t>FFQ DN 80</t>
  </si>
  <si>
    <r>
      <t>FFK DN 80/11,25</t>
    </r>
    <r>
      <rPr>
        <sz val="11"/>
        <rFont val="Calibri"/>
        <family val="2"/>
      </rPr>
      <t>°</t>
    </r>
  </si>
  <si>
    <t>X DN 80</t>
  </si>
  <si>
    <t>NADZEMNI HIDRANT DN80/1250</t>
  </si>
  <si>
    <t>TELESKOPSKA VGRADILNA GARNITURA</t>
  </si>
  <si>
    <t>Prevozi materiala vključno z raznosom vzdolž trase vodovoda in ostali manipulativni stroški.</t>
  </si>
  <si>
    <t>TESARSKA DELA</t>
  </si>
  <si>
    <t>BETONSKA IN ARMIRANOBETONSKA DELA</t>
  </si>
  <si>
    <t xml:space="preserve"> - ravne horizontalne površine</t>
  </si>
  <si>
    <t xml:space="preserve"> - brežine</t>
  </si>
  <si>
    <t>TESARSKA DELA SKUPAJ</t>
  </si>
  <si>
    <t>Dobava in vgradnja armature S500 (palice in mreže).</t>
  </si>
  <si>
    <t>kg</t>
  </si>
  <si>
    <t>Obrizg nosilne plasti bituminizirane zmesi z emulzijo za boljši oprijem nosilne in obrabne plasti.</t>
  </si>
  <si>
    <r>
      <t>Fino planiranje, odstranjevanje kamna, sejanje travne mešanice 30 g/m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in dodajanje granulat mineralnega gnojila 30 g/m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,  valjanjem s travnim valjarjem.</t>
    </r>
  </si>
  <si>
    <t>V1</t>
  </si>
  <si>
    <t>V2</t>
  </si>
  <si>
    <t>V3</t>
  </si>
  <si>
    <t>P</t>
  </si>
  <si>
    <t>Zavarovanje lomnih točk.</t>
  </si>
  <si>
    <t>Zasek oziroma rezanje asfalta v debelini do 10 cm.</t>
  </si>
  <si>
    <t>Strojni odkop humusa v debelini do 20 cm z odlaganjem na rob izkopa.</t>
  </si>
  <si>
    <r>
      <t>Strojni izkop jarkov za vodovod, širine do 2.0 m, globine do 2.0 m, naklon brežin 70</t>
    </r>
    <r>
      <rPr>
        <sz val="10"/>
        <rFont val="Arial"/>
        <family val="2"/>
      </rPr>
      <t>°-90° z odmetom 1.0m od roba izkopa.</t>
    </r>
  </si>
  <si>
    <t xml:space="preserve">EU DN 80 </t>
  </si>
  <si>
    <t>FF DN 80/300</t>
  </si>
  <si>
    <t>FF DN 80/400</t>
  </si>
  <si>
    <t>FF DN 80/600</t>
  </si>
  <si>
    <t>FF DN 80/800</t>
  </si>
  <si>
    <t>T DN 80</t>
  </si>
  <si>
    <r>
      <t>MMK DN 80/11,25</t>
    </r>
    <r>
      <rPr>
        <sz val="11"/>
        <rFont val="Calibri"/>
        <family val="2"/>
      </rPr>
      <t>°</t>
    </r>
  </si>
  <si>
    <r>
      <t>MMK DN 80/22,5</t>
    </r>
    <r>
      <rPr>
        <sz val="11"/>
        <rFont val="Calibri"/>
        <family val="2"/>
      </rPr>
      <t>°</t>
    </r>
  </si>
  <si>
    <r>
      <t>MMK DN 80/30</t>
    </r>
    <r>
      <rPr>
        <sz val="11"/>
        <rFont val="Calibri"/>
        <family val="2"/>
      </rPr>
      <t>°</t>
    </r>
  </si>
  <si>
    <r>
      <t>MMK DN 80/45</t>
    </r>
    <r>
      <rPr>
        <sz val="11"/>
        <rFont val="Calibri"/>
        <family val="2"/>
      </rPr>
      <t>°</t>
    </r>
  </si>
  <si>
    <t>MMA DN 80/50</t>
  </si>
  <si>
    <t>EU DN 100</t>
  </si>
  <si>
    <t>FF DN 100/800</t>
  </si>
  <si>
    <t>FF DN 100/600</t>
  </si>
  <si>
    <t>T DN 100</t>
  </si>
  <si>
    <t>27.</t>
  </si>
  <si>
    <t>T DN 100/80</t>
  </si>
  <si>
    <t>28.</t>
  </si>
  <si>
    <t>FFR DN 100/80/200</t>
  </si>
  <si>
    <t>29.</t>
  </si>
  <si>
    <t>X DN 100</t>
  </si>
  <si>
    <t>30.</t>
  </si>
  <si>
    <t>FFQ DN 100</t>
  </si>
  <si>
    <t>31.</t>
  </si>
  <si>
    <r>
      <t>FFK DN 100/11,25</t>
    </r>
    <r>
      <rPr>
        <sz val="11"/>
        <rFont val="Calibri"/>
        <family val="2"/>
      </rPr>
      <t>°</t>
    </r>
  </si>
  <si>
    <t>32.</t>
  </si>
  <si>
    <r>
      <t>FFK DN 100/30</t>
    </r>
    <r>
      <rPr>
        <sz val="11"/>
        <rFont val="Calibri"/>
        <family val="2"/>
      </rPr>
      <t>°</t>
    </r>
  </si>
  <si>
    <t>33.</t>
  </si>
  <si>
    <r>
      <t>FFK DN 100/45</t>
    </r>
    <r>
      <rPr>
        <sz val="11"/>
        <rFont val="Calibri"/>
        <family val="2"/>
      </rPr>
      <t>°</t>
    </r>
  </si>
  <si>
    <t>34.</t>
  </si>
  <si>
    <r>
      <t>MMK DN 100/11,25</t>
    </r>
    <r>
      <rPr>
        <sz val="11"/>
        <rFont val="Calibri"/>
        <family val="2"/>
      </rPr>
      <t>°</t>
    </r>
  </si>
  <si>
    <t>35.</t>
  </si>
  <si>
    <t>36.</t>
  </si>
  <si>
    <r>
      <t>MMK DN 100/22,5</t>
    </r>
    <r>
      <rPr>
        <sz val="11"/>
        <rFont val="Calibri"/>
        <family val="2"/>
      </rPr>
      <t>°</t>
    </r>
  </si>
  <si>
    <r>
      <t>MMK DN 100/30</t>
    </r>
    <r>
      <rPr>
        <sz val="11"/>
        <rFont val="Calibri"/>
        <family val="2"/>
      </rPr>
      <t>°</t>
    </r>
  </si>
  <si>
    <t>37.</t>
  </si>
  <si>
    <r>
      <t>MMK DN 100/45</t>
    </r>
    <r>
      <rPr>
        <sz val="11"/>
        <rFont val="Calibri"/>
        <family val="2"/>
      </rPr>
      <t>°</t>
    </r>
  </si>
  <si>
    <t>38.</t>
  </si>
  <si>
    <t>MMQ DN 100</t>
  </si>
  <si>
    <t>39.</t>
  </si>
  <si>
    <t>MMA DN 100/80</t>
  </si>
  <si>
    <t>40.</t>
  </si>
  <si>
    <t>T DN 300</t>
  </si>
  <si>
    <t>41.</t>
  </si>
  <si>
    <t>FFR DN 300/100/300</t>
  </si>
  <si>
    <t>ovalni klinasti zasun DN100 (F5)</t>
  </si>
  <si>
    <t>ploščati klinasti zasun DN50 (F4)</t>
  </si>
  <si>
    <t>KOLO ZA ZASUN DN 100</t>
  </si>
  <si>
    <t>KOLO ZA ZASUN DN 50</t>
  </si>
  <si>
    <t>Izdelava obrabne in zaporne plasti bituminizirane zmesi  AC 11 surf B 50/70 A4 v debelini 3,5 cm.</t>
  </si>
  <si>
    <t>Izdelava nosilne plasti bituminizirane zmesi AC 22 base A4 B 50/70 v debelini 7 cm.</t>
  </si>
  <si>
    <t>Izdelava betonskih podstavkov dim. 40x40x10cm iz betona C16/20, komplet z opažanjem, dobavo in vgrajevanjem betona, za montažo cestnih kap.</t>
  </si>
  <si>
    <t>Izdelava betonskih sidrnih blokov dim. 40x20x20cm iz betona C16/20, komplet z opažanjem, dobavo in vgrajevanjem betona, za montažo nadzemnega hidranta.</t>
  </si>
  <si>
    <t>LŽ CESTNA KAPA φ125</t>
  </si>
  <si>
    <t>ČRPALIŠČE</t>
  </si>
  <si>
    <t>Ročno rušenje armirano betonske plošče debeline 0,30 m.</t>
  </si>
  <si>
    <t>Ročno rušenje armiranobetonske stene debeline 0,30 m.</t>
  </si>
  <si>
    <t>Planiranje dna poglobitve v črpališču v terenu IV.kategorije.</t>
  </si>
  <si>
    <t>Enostranski vertikalni ravni opaž enostransko vidnih sten poglobitve v črpališču iz gradbenih plošč, skupaj z razopaževanjem in čiščenjem opaža.</t>
  </si>
  <si>
    <r>
      <t>Dodatek k opažem za vstavitev škatel med opaže. Škatle prereza 0,04 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. (preboj za cevi)</t>
    </r>
  </si>
  <si>
    <t xml:space="preserve"> - poglobitev v črpališču</t>
  </si>
  <si>
    <t xml:space="preserve"> - predprostor</t>
  </si>
  <si>
    <r>
      <t>Dobava in vgrajevanje betona C 25/30 v armirane konstrukcije - stene poglobitve, pr.0,20-,30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.</t>
    </r>
  </si>
  <si>
    <r>
      <t>Dobava in vgrajevanje betona C 25/30 v armirane konstrukcije - talna plošča poglobitve, pr.0,20-0,30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.</t>
    </r>
  </si>
  <si>
    <t>BETONSKA IN ARMIRANOBETONSKA DELA SKUPAJ</t>
  </si>
  <si>
    <t>ZIDARSKA DELA</t>
  </si>
  <si>
    <t>Izdelava naklonskega betona 5-10 cm v naklonu preko talne plošče črpališča ter predprostora.</t>
  </si>
  <si>
    <t>Namestitev, pritrditev in vodotesna vzidava fazonskih kosov in ostalih železnih delov, ki potekajo skozi stene.</t>
  </si>
  <si>
    <t>Namestitev, pritrditev in vodotesna vzidava fazonskih kosov, ki potekajo skozi stene.</t>
  </si>
  <si>
    <t xml:space="preserve"> - obrizg</t>
  </si>
  <si>
    <t>Čiščenje prostorov po končanih delih.</t>
  </si>
  <si>
    <t>ZIDARSKA DELA SKUPAJ</t>
  </si>
  <si>
    <t>OBRTNIŠKA DELA</t>
  </si>
  <si>
    <t>Vsi kovinski deli v rezervoarju so iz INOX AISI 304. Pred pričetkom del preveriti zidarske mere!</t>
  </si>
  <si>
    <t>Vsi kovinski deli v črpališču so iz INOX AISI 304. Pred pričetkom del preveriti zidarske mere!</t>
  </si>
  <si>
    <t>Kovinska enokrilna vrata z okvirjem. Ogrodje iz profiliranega železa, krilo obojestransko obdano z bombirano pločevino. Okvir iz profiliranega železa z navarjenimi sidri, velikosti 850/2000 z vgrajeno prezračevalno žaluzijo 425/225 mm v spodnjem delu krila.</t>
  </si>
  <si>
    <t>Dobava rešetke iz ploščatega železa 45/4 vel. 985 x 485 mm v okvirju iz L profilov 50/50/5 mm velikosti 1000/500 mm nad poglobitvijo v črpališču.</t>
  </si>
  <si>
    <t>Nabava in polaganje talnih glaziranih nedrsečih granitogrez ploščic z leplenjem v minimalnem naklonu proti talni odprtini, skupaj s stensko obrobo viš.10 cm in fugiranjem (črpališče + predprostor).</t>
  </si>
  <si>
    <t xml:space="preserve">OBRTNIŠKA DELA </t>
  </si>
  <si>
    <t>STROJNA OPREMA</t>
  </si>
  <si>
    <r>
      <t>Ves material, razen armatur, ki so posebej označene, je iz AISI 304! V postavke je vključen tudi ves pomožni in spojni materia</t>
    </r>
    <r>
      <rPr>
        <sz val="10"/>
        <rFont val="Times New Roman"/>
        <family val="1"/>
      </rPr>
      <t>l.</t>
    </r>
  </si>
  <si>
    <t>Dobava in montaža hidropostaje sestavljene iz:</t>
  </si>
  <si>
    <t>2 kom. vertikalna večstopenjska črpalka ITT LOWARA tip SV 812 F 55T (Q = 3.6 l/s pri H = 88m, P = 5.5kW)</t>
  </si>
  <si>
    <t>1 kom. krmilno-zaščitna omarica za reguliranje režima obratovanja:</t>
  </si>
  <si>
    <t xml:space="preserve"> - zagon črpalk: zvezda trikot</t>
  </si>
  <si>
    <t xml:space="preserve"> - ciklično delovanje</t>
  </si>
  <si>
    <t xml:space="preserve"> - vklop črpalk preko zunanjega signala plovno stikalo v vodohranu</t>
  </si>
  <si>
    <t xml:space="preserve"> - svetlobna signalizacija stanj in napak na omarici</t>
  </si>
  <si>
    <t xml:space="preserve"> - priključne sponke za daljinsko signalizacijo</t>
  </si>
  <si>
    <t xml:space="preserve"> - zaščita pred izpadom faze</t>
  </si>
  <si>
    <t xml:space="preserve"> - zaščita pred asimetrijo faz</t>
  </si>
  <si>
    <t xml:space="preserve"> - zaščita vrstnega reda faz</t>
  </si>
  <si>
    <t xml:space="preserve"> - termična in nadtokovna zaščita motorjev črpalk</t>
  </si>
  <si>
    <t>Zaščita pred delovanjem "na suho" =&gt; pretočno stikalo na sesalnem kolektorju</t>
  </si>
  <si>
    <t>2 kom. vertikalna membranska posoda 20l, 10 bar</t>
  </si>
  <si>
    <t>STROJNA OPREMA SKUPAJ</t>
  </si>
  <si>
    <t>Celotna hidropostaja je montirana na skupnem podstavku in opremljena z gumijastimi amortizerji.</t>
  </si>
  <si>
    <t>RAZTEŽILNIK GORENJE</t>
  </si>
  <si>
    <t>Prevzem gradbenega zemljišča za objekt.</t>
  </si>
  <si>
    <t>Zakoličba točk objekta ter trase izpusta vključno z zavarovanjem točk.</t>
  </si>
  <si>
    <t>Naprava in postavitev gradbenih profilov (na mestih kjer se menja smer ali naklon izpusta).</t>
  </si>
  <si>
    <t>Planiranje dna gradbene jame.</t>
  </si>
  <si>
    <t>Zasip  okoli objekta in nad objektom z nevezanim materialom in izvedbo po TSC 06.100:2003, 0-125 mm, vključno z dobavo, ter komprimiranjem v plasteh po 30 cm (pod voznimi površinami)</t>
  </si>
  <si>
    <t>Enostranski opaž talne plošče vodne in armaturne celice višine 20 cm skupaj z razopaževanjem in čiščenjem opaža.</t>
  </si>
  <si>
    <t>Dvostranski vertikalni ravni opaž obojestransko vidne vmesne stene v vodni celici iz gradbenih plošč, skupaj z razopaževanjem in čiščenjem opaža.</t>
  </si>
  <si>
    <t>Enostranski opaž poglobitve v dnu armaturne celice z razopaženjem in čiščenjem opaža.</t>
  </si>
  <si>
    <t>Vidni horizontalni opaž krovne plošče, z razopaževanjem in čiščenjem opaža. Višina podpiranja do 2,5 m.</t>
  </si>
  <si>
    <t>vertikalni opaž čela stropne plošče iz desk višine 20 cm.</t>
  </si>
  <si>
    <t>Dodatek k opažem za namestitev kvadratnih oz. trikotnih letvic na opaž.</t>
  </si>
  <si>
    <r>
      <t>Dodatek k opažem za vstavitev škatel med opaže. Škatle prereza 0,04 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. (preboji za cevi)</t>
    </r>
  </si>
  <si>
    <t>Dobava, montaža in demontaža lahkega premičnega delovnega odra višine do 2 m za dobo 60 dni.</t>
  </si>
  <si>
    <t>Dobava, montaža in demontaža nepremičnega delavnega odra višine od 2-4 m za dobo 30 dni.</t>
  </si>
  <si>
    <r>
      <t>Dobava in vgrajevanje betona C25/30 v armiranje konstrukcije - krovna plošča pr. 0,20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.</t>
    </r>
  </si>
  <si>
    <r>
      <t>Dobava in vgrajevanje betona v armirane konstrukcije - stropni vhod v armaturno celico prereza 0,20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C 25/30.</t>
    </r>
  </si>
  <si>
    <t>Izdelava prevleke iz F.C.M. v mešanici 1:2 preko naklonskega betona vodne in armaturne celice v deb.  do 1 cm.</t>
  </si>
  <si>
    <t>Obloga vertikalnih sten vodne celice s Hidrostar folijo ali podobnim materialom, polagano vzporedno z zasipavanjem objekta.</t>
  </si>
  <si>
    <t>Zaščita zunanje horizontalne hidroizolacije plošče s cementnim estrihom 4 cm.</t>
  </si>
  <si>
    <t>Izdelava naklonskega betona 2-6 cm v naklonu preko talne plošče vodne in armaturne celice</t>
  </si>
  <si>
    <t>HIDROIZOLACIJE IN DILATACIJE</t>
  </si>
  <si>
    <t>Hidroizolacija krovne plošče na fino zariban naklonski estrih v naslednji izvedbi:</t>
  </si>
  <si>
    <t>* premaz - HIDROSTOP ELASTIK</t>
  </si>
  <si>
    <t>* 2x FASADNA MREŽICA</t>
  </si>
  <si>
    <t>* premaz HIDROSTOP ELASTIK</t>
  </si>
  <si>
    <t>Dobava in montaža KEMABAND traku širine 12 cm na vseh prehodih iz horizontale v vertikalo.</t>
  </si>
  <si>
    <t xml:space="preserve">Premaz vseh delovnih stikov za povečanje sprijemljivosti starega in novega betona z vodoobstojno emulzijo </t>
  </si>
  <si>
    <t>HIDROIZOLACIJE IN DILATACIJE SKUPAJ</t>
  </si>
  <si>
    <t>ZUNANJA UREDITEV</t>
  </si>
  <si>
    <t>Dobava in vgraditev betonskega robnika 5/25/100 cm, skupaj z potrebnimi zemeljskimi deli in betonskim temeljem ter fugiranjem.</t>
  </si>
  <si>
    <t>Dobava, polaganje in vodotesno stičenje kanalizacijske PE cevi fi 160 mm za odvod praznotoka in varnostnega preliva od poglobitve v dnu armaturne celice, do izpusta z LŽ žabjim poklopcerm. V postavki je zajeto:</t>
  </si>
  <si>
    <r>
      <t xml:space="preserve"> - Zasip cevi in jaškov s tamponom (20 cm). (0,4m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/m)</t>
    </r>
  </si>
  <si>
    <r>
      <t xml:space="preserve"> - obbetoniranje cevi, 10 cm pod, ob in nad cevjo. (0,13m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/m)</t>
    </r>
  </si>
  <si>
    <r>
      <t xml:space="preserve"> - Izkop v gl. do 3,00 m z odvozom izkopanega materila na  deponijo komplet z vsemi stroški ravnanja na deponiji. (2,6m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/m)</t>
    </r>
  </si>
  <si>
    <r>
      <t xml:space="preserve"> - Zasip cevi in jaškov s sipkim materialom. (2,1m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/m)</t>
    </r>
  </si>
  <si>
    <t>Izdelava jaška v sestavi: betonski podstavek C12/15 1,30 x 1,30 m, višine do 0,40 m  na podložni beton d=10 cm, betonska cev fi 80 cm L= 1 m, AB konusni nastavek 80/60 cm, z vsem opažnim in drugim materialom za izvedbo jaška, vključno z izdelavo mulde. Dejanska višina jaška je določena z niveleto kanala in višino terena in se prilagaja z višino in številom betonskih cevi in pokrova. (Svetla višina jaška do 2,1 m)</t>
  </si>
  <si>
    <t>*variva prirobnica DN 100 mm KOS 2</t>
  </si>
  <si>
    <t>* simetrični redukcijski kos 114,3*2,5 mm, dolžine po izbiri izvajalca KOS 1</t>
  </si>
  <si>
    <t xml:space="preserve">cev AISI 304, l= 2,5 m, </t>
  </si>
  <si>
    <t>* T kos DN 100 mm</t>
  </si>
  <si>
    <t>* prešano dno 219,1*2 mm</t>
  </si>
  <si>
    <t xml:space="preserve">* cev AISI 304 219,1*2 mm, L=300 mm </t>
  </si>
  <si>
    <t>inox mrežica proti mrčesu vstavljena med varive prirobnice DN 100</t>
  </si>
  <si>
    <t>* cev AISI 304 114,3*2,5 mm, L=300 mm vzidana v A.B. steno vodne celice in vgrajeno mrežico proti mrčesu med prirobnice.</t>
  </si>
  <si>
    <t>varilni in drug pomožni material za izvedbo zračnika po detajlu.</t>
  </si>
  <si>
    <t>Izdelava in montaža fiksne vstopne lestve skozi stropno odprtino v armaturno celico, v naslednji izvedbi:</t>
  </si>
  <si>
    <t>* jeklene vertikalne nosilne cevi DN 30 na osni razdalji 500 mm skupaj z distančnimi oporami na razdalji 1500 mm</t>
  </si>
  <si>
    <t>* horizontalne stopne prečke iz jeklenih cevi DN 20 na osni razdalji 300 mm navarjene med vertikalne cevi</t>
  </si>
  <si>
    <t>* povezava med lestvami nad A.B. steno in oprijemalo za roke iz jeklenih cevi DN 30</t>
  </si>
  <si>
    <t>* pritrdilne ploščice 150/150/5 mm skupaj s sidrnimi vijaki TJS m120</t>
  </si>
  <si>
    <t>Barvanje sten in stropa armaturne celice in prostora nad njo z akrilno barvo na  beton.</t>
  </si>
  <si>
    <t xml:space="preserve">Dvakratni nanos HIDROSTOP VH ali drugega enakovrednega premaza na beton, prvič s čopičem, drugič z železno gladilko na dno in stene vodne celice ter zunanje stene. </t>
  </si>
  <si>
    <t>Nabava in polaganje talnih glaziranih nedrsečih granitogrez ploščic z leplenjem v minimalnem naklonu proti talni odprtini, skupaj s stensko obrobo viš.10 cm in fugiranjem.</t>
  </si>
  <si>
    <t>CEVNE POVEZAVE IN MATERIAL Z MONTAŽO IN TRANSPORTI</t>
  </si>
  <si>
    <t>OBRTNIŠKA DELA SKUPAJ</t>
  </si>
  <si>
    <t>ZUNANJA UREDITEV SKUPAJ</t>
  </si>
  <si>
    <t>Dotok v Raztežilnik</t>
  </si>
  <si>
    <t>cev 88,9x2,0 mm</t>
  </si>
  <si>
    <t>regulator dotoka INOX DN 80</t>
  </si>
  <si>
    <t>Preliv in praznotok</t>
  </si>
  <si>
    <t>koleno 90° 114,3x2,0 mm</t>
  </si>
  <si>
    <t>Variva prirobnica DN 100</t>
  </si>
  <si>
    <t>cev 114,3 x 2,0 mm</t>
  </si>
  <si>
    <t xml:space="preserve">LŽ ovalni klinasti zasun F5 DN 100 </t>
  </si>
  <si>
    <t>kolo za zasun</t>
  </si>
  <si>
    <t>T kos 114,3x2,0mm</t>
  </si>
  <si>
    <t>V potrošnjo</t>
  </si>
  <si>
    <t>simetrični redukcijski kos 114,3/88,9x2,0 mm</t>
  </si>
  <si>
    <t>cev 114,3x2,0 mm</t>
  </si>
  <si>
    <t>Variva prirobnica DN 80</t>
  </si>
  <si>
    <t>sesalni koš DN 100</t>
  </si>
  <si>
    <t>CEVNE POVEZAVE IN MATERIAL Z MONTAŽO IN TRANSPORTI SKUPAJ</t>
  </si>
  <si>
    <t>CEVNE POVEZAVE IN MATERIALI Z MONTAŽO IN TRANSPORTI</t>
  </si>
  <si>
    <r>
      <t xml:space="preserve">Dobava in montaža zaščitne cevi AISI 304 </t>
    </r>
    <r>
      <rPr>
        <sz val="11"/>
        <rFont val="Calibri"/>
        <family val="2"/>
      </rPr>
      <t>φ</t>
    </r>
    <r>
      <rPr>
        <sz val="11"/>
        <rFont val="Arial Narrow"/>
        <family val="2"/>
      </rPr>
      <t>254/3 mm zalite s poliuretansko peno.</t>
    </r>
  </si>
  <si>
    <r>
      <t xml:space="preserve">Dobava in privaritev ležišča za zaščitno cev iz cevi AISI 304 </t>
    </r>
    <r>
      <rPr>
        <sz val="11"/>
        <rFont val="Calibri"/>
        <family val="2"/>
      </rPr>
      <t>φ</t>
    </r>
    <r>
      <rPr>
        <sz val="11"/>
        <rFont val="Arial Narrow"/>
        <family val="2"/>
      </rPr>
      <t>273/3 mm dolžine 0,5 m.</t>
    </r>
  </si>
  <si>
    <t>Izdelava temelja oziroma ležišča ze zaščitno cev. Postavka zajema izkop, beton, opaž, minimalno armaturo ter zasip temelja dimezij 0,2x0,4x0,5 m.</t>
  </si>
  <si>
    <t>Izdelava zidu iz kamnitega lomljenca v betonu debeline 30 cm. Razmerje beton kamen je 1:1. V postavko je zajet tudi izkop za zid, opažanje ter zasip z materialom od izkopa.</t>
  </si>
  <si>
    <t>Sekanje dreves premera 10-30 cm skupaj z odkopavanjem panjev in odvozom na trajno na deponijo.</t>
  </si>
  <si>
    <t>Odstranjevanje grmovja in podrasti v širini 5 m z odvozom na deponijo</t>
  </si>
  <si>
    <r>
      <t>Široki strojni izkop gradbene jame, globine do 2.0 m v suhem terenu III. In IV. ktg. naklon stranic 70</t>
    </r>
    <r>
      <rPr>
        <sz val="10"/>
        <rFont val="Arial"/>
        <family val="2"/>
      </rPr>
      <t>°-90° z odmetom 1.0m od roba izkopa.</t>
    </r>
  </si>
  <si>
    <t>Planiranje novooblikovanih površin</t>
  </si>
  <si>
    <t>Dvostranski vertikalni ravni opaž enostransko vidnih sten iz gradbenih plošč, skupaj z razopaževanjem in čiščenjem opaža.</t>
  </si>
  <si>
    <t>Kompletna izdelava pohodnih površin iz pranih bet.plošč ob objektu v naslednji izvedbi:</t>
  </si>
  <si>
    <t>* gramozni tampon 20 cm</t>
  </si>
  <si>
    <t>* peščeni filter 5 cm</t>
  </si>
  <si>
    <t>* prane plošče 40/40/4 cm fugirane s FCM</t>
  </si>
  <si>
    <t>a) horizontalno</t>
  </si>
  <si>
    <t>Zatravitev zelenic - horizontalno in v brežini, v postavki je zajeto:</t>
  </si>
  <si>
    <t>* prekopavanje humusa</t>
  </si>
  <si>
    <t>* fino planiranje površin</t>
  </si>
  <si>
    <t>* sejanje trave</t>
  </si>
  <si>
    <t>* uvaljanje semena</t>
  </si>
  <si>
    <t>Dobava, polaganje in vodotesno stičenje kanalizacijske PE cevi fi 160 mm za odvod praznotoka in varnostnega preliva od poglobitve v dnu armaturne celice, do izpustne glave. V postavki je zajeto:</t>
  </si>
  <si>
    <t xml:space="preserve">Izdelava izpustne glave po detajlu, z LŽ žabjim poklopcem. </t>
  </si>
  <si>
    <t>Dobava rešetke iz ploščatega železa 45/4 vel. 585 x 385 mm v okvirju iz L profilov 50/50/5 mm velikosti 1600/400 mm nad poglobitvijo v armaturni celici.</t>
  </si>
  <si>
    <t>VODOHRAN</t>
  </si>
  <si>
    <t>* čiščenje terena po trasi, vsa potrebna zemeljska dela (izkopi, nasipi in prevozi);</t>
  </si>
  <si>
    <t>Enostranski opaž talne plošče vodne in armaturne celice višine do 40 cm skupaj z razopaževanjem in čiščenjem opaža.</t>
  </si>
  <si>
    <t>a) opaž ločne osnove iz desk</t>
  </si>
  <si>
    <t>b) raven opaž iz gradbenih plošč</t>
  </si>
  <si>
    <t>Dvostranski vertikalni ločni opaž enostransko vidnih sten vodne celice višine do 4,0 m, skupaj z razopaževanjem in čiščenjem opaža.</t>
  </si>
  <si>
    <t>Enostranski vertikalni ravni opaž vidne stene armaturne celice naslonjene na vodno celico iz gradbenih plošč, skupaj z razopaževanjem in čiščenjem opaža.</t>
  </si>
  <si>
    <t>Dvostranski vertikalni ravni opaž enostransko vidnih sten armaturne celice iz gradbenih plošč, skupaj z razopaževanjem in čiščenjem opaža.</t>
  </si>
  <si>
    <t>Vidni horizontalni opaž krovne plošče, z razopaževanjem in čiščenjem opaža.</t>
  </si>
  <si>
    <t>c) pohodna plošča v aramaturni celici višina podpiranja do 3,0 m.</t>
  </si>
  <si>
    <t>b) krovna plošča nad armaturno celico skupaj z napuščem in zobom, višina podpiranja od 3,0 do 5,0 m.</t>
  </si>
  <si>
    <t>a) okrogla krovna plošča nad vodno celico, višina podpiranja do 4,0 m.</t>
  </si>
  <si>
    <t>Dvostranski vidni opaž venca nad krovno ploščo armaturne komore z razopaženjem in čiščenjem opaža.</t>
  </si>
  <si>
    <t>Enostranski opaž venca krovne plošče vodne in armaturne celice višine do 20 cm skupaj z razopaževanjem in čiščenjem opaža.</t>
  </si>
  <si>
    <t>Dodatek za izdelavo dvostranske vute v stropni plošči širine 40 cm.</t>
  </si>
  <si>
    <t>Dodatek k opažem za namestitev kvadratnih oz. trikotnih letvic 2/2 cm na opaž.</t>
  </si>
  <si>
    <t>Dobava in vgrajevanje nearmiranega podložnega betona pr.0,08 do 0,12 m3/m2, C 12/15.</t>
  </si>
  <si>
    <r>
      <t>Dobava in vgrajevanje nearmiranega podložnega betona pr.0,08 do 0,12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, C 12/15.</t>
    </r>
  </si>
  <si>
    <t>Dobava in vgrajevanje betona C25/30 v armiranje konstrukcije.</t>
  </si>
  <si>
    <r>
      <t>a) okrogla krovna plošča nad vodno celico pr.0,20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, skupaj z vuto.</t>
    </r>
  </si>
  <si>
    <r>
      <t>b) krovna plošča nad armaturno celico skupaj z napuščem in zobom pr.0,20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</si>
  <si>
    <r>
      <t>c) pohodna plošča v armaturni celici pr.0,15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</si>
  <si>
    <r>
      <t>d) sredinska stena v vodni celici pr.0,20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</si>
  <si>
    <r>
      <t>Dobava in vgrajevanje betona v armirane konstrukcije - venec nad armaturno celico prereza 0,20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C 25/30.</t>
    </r>
  </si>
  <si>
    <t>Dobava in vgrajevanje nearmiranega betona C 16/20 v konstrukcijo podesta pred vhodom.</t>
  </si>
  <si>
    <t>Vzidava kovinskega okvirja vrat velikosti 100/200 cm v AB steno.</t>
  </si>
  <si>
    <t>Vzidava kovinskega okvirja okna velikosti 60/60 cm v AB steno.</t>
  </si>
  <si>
    <t>Vzidava okvirjev pohodnih mrež iz kotnih profilov L 50/50/5 mm v že puščene utore v AB plošči.</t>
  </si>
  <si>
    <t>Vzidava okvirja predpražnega strgala iz kotnih profilov L 30/30/5 mm v že puščene utore v B. plošči.</t>
  </si>
  <si>
    <t>Vzidava okvirjev prezračevalnih žaluzij velikosti 425/225 mm.</t>
  </si>
  <si>
    <t>Izdelava naklonskega betona 2-5 cm v naklonu preko talne plošče armaturne celice.</t>
  </si>
  <si>
    <t>Izdelava naklonskega betona 3-10 cm v naklonu preko talne plošče vodne celice.</t>
  </si>
  <si>
    <t>Zaščita kompletne zunanje horizontalne hidroizolacije sten s cementnim estrihom 5 cm</t>
  </si>
  <si>
    <t>Naprava betonskih podstavkov za podpiranje cevi 20x20 cm, viš. od 25 do 55 cm.</t>
  </si>
  <si>
    <t>a.)Hidroizolacija krovne plošče na fino zariban naklonski estrih in vertikalno po vencu v naslednji izvedbi:</t>
  </si>
  <si>
    <t>b.) vertikalni zaključki do 40 cm.</t>
  </si>
  <si>
    <t>Dobava in postavitev ograje tip PLASITOR 150/50 z dvojnim nadvišanjem, vključno s postavitvijo vseh potrebnih stebrov in podpor, vključno z izdelavo temeljev za stebre in vsemi potrebnimi deli.</t>
  </si>
  <si>
    <t>Dobava in postavitev kovinskih vrat s polnilom iz žičnega pletiva višine 2 m kompletno (vrata skladna z ograjo iz postavke 1) Vrata so sestavljena iz dveh kril po 1 m. Vključena je tipska cilindrična ključavnica</t>
  </si>
  <si>
    <t>Izdelava mulde za odvod meteornih vod z brežin nad vodohranom. V postavki je zajeto:</t>
  </si>
  <si>
    <t>*izkop v profilu in vzdolžnem naklonu</t>
  </si>
  <si>
    <t>*oblaganje s kamnitim lomljencem do premera 10 cm, na oblikovano podlago. Rege med kamni se zapolni z zemljo</t>
  </si>
  <si>
    <t>b) po brežinah 1 : 1,5 ter 3:2</t>
  </si>
  <si>
    <r>
      <t xml:space="preserve"> - Izkop v gl. do 1,00 m z odmetom materiala 3 m od roba izkopa. (2,6m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/m)</t>
    </r>
  </si>
  <si>
    <r>
      <t xml:space="preserve"> - Zasip cevi in jaškov z materialom od izkopa. (2,47m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/m)</t>
    </r>
  </si>
  <si>
    <t>Kovinsko enokrilno okno z okvirjem in krilom iz profiliranega železa ter mlečno zasteklitvijo. Okno se odpira po vertikalni in horizontalni osi in je opremljeno s standardnim okovjem. Okno velikosti 600/600 mm.</t>
  </si>
  <si>
    <t>Dobava in montaža dvižnih pohodnih mrež skupaj z okvirjem v že puščene utore v betonu oz. vijačenje na AB steno, v naslednji oz. enakovredni izvedbi:</t>
  </si>
  <si>
    <t>* jeklena ekspandirana pločevina navarjena na nosilne HOP U profile z vmesnimi lamelami</t>
  </si>
  <si>
    <t>* nosilni okvir iz HOP L profilov 50/50/5 mm s sidri</t>
  </si>
  <si>
    <t>* pohodna mreža velikosti 855/855 mm, nosilni okvir štiristranski 900/900 mm</t>
  </si>
  <si>
    <t>Dobava predpražnega strgala iz ploščatega železa 25/5 mm vel.500/300 mm v okvirju iz L profilov 30/30/5 mm.</t>
  </si>
  <si>
    <t xml:space="preserve">cev AISI 304, l= 2,3 m, </t>
  </si>
  <si>
    <t>varilni in drug pomožni material za izvedbo zračnika po detajlu</t>
  </si>
  <si>
    <t>* cev AISI 304 114,3*2,5 mm, L=300 mm vzidana v A.B. steno vodne celice in vgrajeno mrežico proti mrčesu med prirobnice</t>
  </si>
  <si>
    <t>Dobava in montaža nastavljive fiksne žaluzije z mrežico proti mrčesu tip IMP 425 x 225 mm za ventilacijo.</t>
  </si>
  <si>
    <t>Izdelava in montaža fiksne vstopne lestve preko A.B. stene iz armaturne celice v vodno celico, v naslednji izvedbi:</t>
  </si>
  <si>
    <t>a) dvostranska lestev dolžine ca 4,9 mm za vstop v vodno celico</t>
  </si>
  <si>
    <t xml:space="preserve">b) enostranska lestev dolžine 3300 mm </t>
  </si>
  <si>
    <t>Izdelava zaščite betonskega venca nad armaturno komoro iz INOX pločevine d =0,5 mm razvite širine do 33 cm s pripravo podlage, skupaj z vsemi deli in manipulativnimi stroški.</t>
  </si>
  <si>
    <t>Izdelava in montaža notranje in zunanje okenske odkapne police iz INOX dolžine 600 mm in širine do 150 mm.</t>
  </si>
  <si>
    <t>Barvanje zunanjega dela strešnega venca, napušča in fasade z disperzijsko fasadno barvo Akrilcolor vključno s pripravo podlage v niansi po želji investitorja.</t>
  </si>
  <si>
    <t>Dotok v VH</t>
  </si>
  <si>
    <t>VODOMER COSMOS WPD DN 100</t>
  </si>
  <si>
    <t>MONTAŽNO DEMONTAŽNI KOS DN 100</t>
  </si>
  <si>
    <t>Rušenje obstoječe asfaltne prevleke debeline do 10 cm z nakladanjem na prevozno sredstvo in odvozom na ustrezno deponijo, ki jo zagotovi izvajalec. V ceno so vključene tudi vse takse in drugi stroški ki so povezani s trajnim deponiranjem oziroma recikliranjem.</t>
  </si>
  <si>
    <t>Ročni izkop zemljine III ktg. z odmetom materiala 1.0m od roba izkopa.</t>
  </si>
  <si>
    <r>
      <t>Prenašanje  in spuščanje v jarek cevi dolžine do 6m iz nodularne litine DN 80 mm, z dobavo, montažo in obsutjem cevi s posteljico iz sipkega materiala velikosti zrna do 8 mm, po detajlu (0.32m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/m); standardni (Tyton K9) spoj.</t>
    </r>
  </si>
  <si>
    <t>Zasip jarka z materialom od izkopa z nabijanjem v plasteh po 30 cm do 95% SPP; zrna premera nad 125 mm se izločajo!</t>
  </si>
  <si>
    <r>
      <t>Strojni izkop jarkov za vodovod, širine do 2.0m, globine do 2.0m, naklon brežin 70</t>
    </r>
    <r>
      <rPr>
        <sz val="10"/>
        <rFont val="Arial"/>
        <family val="2"/>
      </rPr>
      <t>°-90° z nakladanjem na prevozno sredstvo, odvozom na ustrezno deponijo, ki jo zagotovi izvajalec, komplet s stroški ravnanja materiala v deponiji.</t>
    </r>
  </si>
  <si>
    <t>Zasip jarka z nevezanim materialom po SIST 13242:2003, vgrajevanje in zahteve materiala po TSC 06.100:2003; 0-32 mm, vključno z dobavo, komprimiranjem in finim planiranjem v plasti 20cm (pod voznimi površinami):</t>
  </si>
  <si>
    <t>Raztiranje humusa  v sloju debeline 20 cm z vsemi transporti po gradbišču.</t>
  </si>
  <si>
    <t>Nakladanje in odvoz odvečnega materiala od izkopa na deponijo, ki jo zagotovi izvajalec, vključno z vsemi ravnanji in stroški za trajno odlaganje.</t>
  </si>
  <si>
    <t>posamezna postavka zajema vsa dela in material, kot npr. dobavo, prenose, montažo, tesnilni in vijačni material. Ves material je NP 16.</t>
  </si>
  <si>
    <t>Posamezna postavka zajema vsa dela in material, kot npr. dobavo, prenose, montažo, tesnilni in vijačni material. Ves material je NP 16.</t>
  </si>
  <si>
    <r>
      <t>PPC TULJAVA 2</t>
    </r>
    <r>
      <rPr>
        <vertAlign val="superscript"/>
        <sz val="11"/>
        <rFont val="Arial Narrow"/>
        <family val="2"/>
      </rPr>
      <t>1</t>
    </r>
    <r>
      <rPr>
        <sz val="11"/>
        <rFont val="Arial Narrow"/>
        <family val="2"/>
      </rPr>
      <t>/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''</t>
    </r>
  </si>
  <si>
    <r>
      <t>PPC KOLENO 2</t>
    </r>
    <r>
      <rPr>
        <vertAlign val="superscript"/>
        <sz val="11"/>
        <rFont val="Arial Narrow"/>
        <family val="2"/>
      </rPr>
      <t>1</t>
    </r>
    <r>
      <rPr>
        <sz val="11"/>
        <rFont val="Arial Narrow"/>
        <family val="2"/>
      </rPr>
      <t>/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''</t>
    </r>
  </si>
  <si>
    <r>
      <t>PPC T KOS 2</t>
    </r>
    <r>
      <rPr>
        <vertAlign val="superscript"/>
        <sz val="11"/>
        <rFont val="Arial Narrow"/>
        <family val="2"/>
      </rPr>
      <t>1</t>
    </r>
    <r>
      <rPr>
        <sz val="11"/>
        <rFont val="Arial Narrow"/>
        <family val="2"/>
      </rPr>
      <t>/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''</t>
    </r>
  </si>
  <si>
    <r>
      <t>KROGELNI VENTIL 2</t>
    </r>
    <r>
      <rPr>
        <vertAlign val="superscript"/>
        <sz val="11"/>
        <rFont val="Arial Narrow"/>
        <family val="2"/>
      </rPr>
      <t>1</t>
    </r>
    <r>
      <rPr>
        <sz val="11"/>
        <rFont val="Arial Narrow"/>
        <family val="2"/>
      </rPr>
      <t>/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''</t>
    </r>
  </si>
  <si>
    <t>MMQ DN 80</t>
  </si>
  <si>
    <t>ENOKROGELNI ODZRAČEVALNI VENTIL DN50</t>
  </si>
  <si>
    <t>Dobava in montaža jeklene pločevine AISI 304 dimenzij 0,6x0,25x0,02 m, vključno z vsemi vijaki za pritrditev na mostno konstrukcijo.</t>
  </si>
  <si>
    <t>Dobava in privaritev jeklenih profilov AISI 304 dimenzij 60/40/4 mm na pločevino vijačeno v mostno konstrukcijo.</t>
  </si>
  <si>
    <t>Izdelava AB temelja za zid iz kamna dimenzij 0,4x0,7m. Postavka zajema izkop, zasip z materialom od izkopa, opaž, beton ter minimalno armaturo.</t>
  </si>
  <si>
    <t>Izdelava betonskih sidrnih blokov dimenzij 0,5x0,5x0,4 m iz betona C16/20, komplet z opažanjem, dobavo in vgrajevanjem betona, za sidranje cevovoda.</t>
  </si>
  <si>
    <r>
      <t>Izdelava jaška za zračnik. Postavka zajema ves potreben material, delo in vse ostalo za izvedbo: priprava podlage, podložni beton v obroču C12/15=0,07m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, betonska cev fi 80 cm, L=0,5m, AB konus 80/60 cm L=32 cm, AB obroč iz C25/30=0,11m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, spoji obdelani s GCM 1:2.</t>
    </r>
  </si>
  <si>
    <t>Vzpostavitev kamnitih podpornih zidov v prvotno stanje, debeline do 40cm.</t>
  </si>
  <si>
    <t>Čiščenje prostorov in odvoz odpadnega gradbenega materiala na ustrezno deponijo, ki jo zagotovi izvajalec, vključno s stroški ravnanja z odpadki na doponiji.</t>
  </si>
  <si>
    <t>Ročni izkop gradbene jame v suhem terenu v IV. ktg. z nakladanjem materiala na prevozno sredstvo in odvozom na ustrezno deponijo, ki jo zagotovi izvajalec, vključno z vsemi stroški ravnanja z materialom na deponiji. (poglobitev v objektu) - izkop za betoniranje brez opaža!</t>
  </si>
  <si>
    <t>Izdelava iztoka v nadstrešku črpališča premera 0,10 m.</t>
  </si>
  <si>
    <t>Izdelava stene iz modularne opeke, debelina stene 20 cm.</t>
  </si>
  <si>
    <t>Dvakratni nanos premaza MAPELASTIK na nadstreška črpališča.</t>
  </si>
  <si>
    <t>Vsi potrebni zasuni in nepovratni ventili na sesalni in tlačni strani črpalk - (obratovanje iz bazena oziroma cevi velikega premera, z minimalnim predtlakom)</t>
  </si>
  <si>
    <r>
      <t>PPC HOLANDEC 2</t>
    </r>
    <r>
      <rPr>
        <vertAlign val="superscript"/>
        <sz val="11"/>
        <rFont val="Arial Narrow"/>
        <family val="2"/>
      </rPr>
      <t>1</t>
    </r>
    <r>
      <rPr>
        <sz val="11"/>
        <rFont val="Arial Narrow"/>
        <family val="2"/>
      </rPr>
      <t>/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''</t>
    </r>
  </si>
  <si>
    <r>
      <t>PPC CEV 2</t>
    </r>
    <r>
      <rPr>
        <vertAlign val="superscript"/>
        <sz val="11"/>
        <rFont val="Arial Narrow"/>
        <family val="2"/>
      </rPr>
      <t>1</t>
    </r>
    <r>
      <rPr>
        <sz val="11"/>
        <rFont val="Arial Narrow"/>
        <family val="2"/>
      </rPr>
      <t>/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''</t>
    </r>
  </si>
  <si>
    <r>
      <t>Široki strojni izkop gradbene jame globine do 3,5 m v suhem terenu III. in IV. ktg, naklon stranic 70</t>
    </r>
    <r>
      <rPr>
        <sz val="10"/>
        <rFont val="Arial"/>
        <family val="2"/>
      </rPr>
      <t>°-90° z nakladanjem na prevozno sredstvo, odvozom na ustrezno deponijo, ki jo zagotovi izvajalec, komplet s stroški ravnanja materiala v deponiji.</t>
    </r>
  </si>
  <si>
    <t>Zasip z nevezanim materialom po SIST 13242:2003, vgrajevanje in zahteve materiala po TSC 06.100:2003; 0-32 mm, vključno z dobavo, komprimiranjem in finim planiranjem v plasti 20cm (pod voznimi površinami).</t>
  </si>
  <si>
    <r>
      <t>Dobava in vgrajevanje betona C 25/30 v armirane konstrukcije - talna plošča, pr.0,20-0,30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.</t>
    </r>
  </si>
  <si>
    <r>
      <t>Dobava in vgrajevanje betona C 25/30 v armirane konstrukcije - stene vodne in armaturne celice, pr.0,20-,30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2.</t>
    </r>
  </si>
  <si>
    <t>Vzidava LŽ pokrova vključno z okvirjem in protihrupnim vložkom, dimenzij 800x800mm, v stropni vhod armaturne celice (pod voznimi površinami).</t>
  </si>
  <si>
    <t>Zunanja obloga vertikalnih sten vodne celice s Hidrostar folijo ali podobnim materialom, polagano vzporedno z zasipavanjem objekta.</t>
  </si>
  <si>
    <t>Izdelava dodatnega priključka na obstoječem jašku iz BC za cev DN 160 z vsemi potrebnimi deli.</t>
  </si>
  <si>
    <r>
      <t xml:space="preserve">LŽ medprirobnična zaporna loputa z ročico DN 80 </t>
    </r>
    <r>
      <rPr>
        <sz val="11"/>
        <rFont val="Calibri"/>
        <family val="2"/>
      </rPr>
      <t>∆</t>
    </r>
    <r>
      <rPr>
        <sz val="11"/>
        <rFont val="Arial Narrow"/>
        <family val="2"/>
      </rPr>
      <t>p=16 bar</t>
    </r>
  </si>
  <si>
    <t>Zasipanje okoli objekta in nad objektom z izkopanim materialom in nabijanjem v plasteh po 20 cm. Nad objektom se zasipava enakomerno samo z lahkim utrjevanjem. Iz zasipnega materiala se izloča kamenje premera večjega od 12,5 cm.</t>
  </si>
  <si>
    <t>Izdelava prevleke iz G.C.M. v mešanici 1:3 v naklonu kot podloga hidroizolacije krovne plošče vodne in armaturne celice v deb. 2-4 cm.</t>
  </si>
  <si>
    <t>Kompletna ureditev dostopne poti od obstoječe ceste do lokacije vodohrana za dostop s tovornimi vozili v dolžini 210 m in š=3 m (vozišče)+2 m (nasip, ukop). V postavki je zajeto:</t>
  </si>
  <si>
    <t>*nasip peščenega materiala - tolčenca s planiranjem, utrjevanjem in  ureditvijo bankine;</t>
  </si>
  <si>
    <t xml:space="preserve"> - v terenu III. ktg. - 30%</t>
  </si>
  <si>
    <t xml:space="preserve"> - v terenu IV. ktg. - 40%</t>
  </si>
  <si>
    <t xml:space="preserve"> - v terenu V. ktg. - 30%</t>
  </si>
  <si>
    <r>
      <t>Dobava in vgrajevanje betona C 25/30 v armirane konstrukcije - talna plošča, pr.0,20-0,30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2.</t>
    </r>
  </si>
  <si>
    <t>Izdelava prevleke iz G.C.M. v mešanici 1:3 v naklonu kot podloga hidroizolacije krovne plošče vodne in armaturne celice v deb. 2-10 cm.</t>
  </si>
  <si>
    <t>Dobava in montaža ventilacije vodne celice Fi 100 mm iz cevi v naslednji izvedbi:</t>
  </si>
  <si>
    <t>Nepovratna loputa DN 100</t>
  </si>
  <si>
    <r>
      <t>Dodatek k opažem za vstavitev škatel velikoti do 1,0 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med in na opaže.</t>
    </r>
  </si>
  <si>
    <t>Kovinska enokrilna vrata z okvirjem. Ogrodje iz profiliranega železa, krilo obojestransko obdano z bombirano pločevino in vmesnim toplotno izolacijskim polnilom v debelini 4 cm. Okvir iz profiliranega železa z navarjenimi sidri, z vsemi pomožnimi deli in manipulativnimi stroški. Zunanja enokrilna vrata velikosti 1000/2000 mm z vgrajeno prezračevalno žaluzijo 425/225 mm v spodnjem delu krila.</t>
  </si>
  <si>
    <r>
      <t>ves material, razen armatur, kiso posebej označene, je iz AISI 304! V postavke je vključen tudi ves pomožni in spojni materia</t>
    </r>
    <r>
      <rPr>
        <sz val="10"/>
        <rFont val="Arial Narrow"/>
        <family val="2"/>
      </rPr>
      <t>l</t>
    </r>
  </si>
  <si>
    <t>Izdelava ometa stene v sestavi:</t>
  </si>
  <si>
    <t xml:space="preserve"> - G.C.M</t>
  </si>
  <si>
    <t xml:space="preserve"> - F.C.M.</t>
  </si>
  <si>
    <r>
      <t>Prenašanje  in spuščanje v jarek cevi dolžine do 6m iz nodularne litine DN 100 mm, z dobavo, montažo in obsutjem cevi s posteljico iz sipkega materiala velikosti zrna do 8 mm, po detajlu (0.33m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/m); standardni (Tyton K9) spoj.</t>
    </r>
  </si>
  <si>
    <t xml:space="preserve"> - v terenu IV. Do V ktg. - 20%</t>
  </si>
  <si>
    <t>Opomba: V2 do točke V2.37</t>
  </si>
  <si>
    <t>popust - ___%</t>
  </si>
  <si>
    <t>VODOVOD ČN HUBELJ - LOKAVEC                                                                         (GORENJE, ČOHI, BROD IN SLOKARJI)  -  1. FAZA</t>
  </si>
  <si>
    <t>DDV 22%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</si>
</sst>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</numFmts>
  <fonts count="40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48"/>
      <name val="Arial Narrow"/>
      <family val="2"/>
    </font>
    <font>
      <vertAlign val="superscript"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SLO Times New Roman"/>
      <family val="0"/>
    </font>
    <font>
      <sz val="11"/>
      <name val="Calibri"/>
      <family val="2"/>
    </font>
    <font>
      <sz val="10"/>
      <name val="Arial"/>
      <family val="2"/>
    </font>
    <font>
      <sz val="12"/>
      <name val="Times New Roman CE"/>
      <family val="1"/>
    </font>
    <font>
      <sz val="10"/>
      <name val="Arial CE"/>
      <family val="0"/>
    </font>
    <font>
      <sz val="10"/>
      <name val="Times New Roman"/>
      <family val="1"/>
    </font>
    <font>
      <b/>
      <sz val="12"/>
      <name val="Times New Roman CE"/>
      <family val="1"/>
    </font>
    <font>
      <vertAlign val="subscript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sz val="11"/>
      <color indexed="10"/>
      <name val="Times New Roman"/>
      <family val="1"/>
    </font>
    <font>
      <sz val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17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32" fillId="16" borderId="8" applyNumberFormat="0" applyAlignment="0" applyProtection="0"/>
    <xf numFmtId="0" fontId="3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8" applyNumberFormat="0" applyAlignment="0" applyProtection="0"/>
    <xf numFmtId="0" fontId="35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 vertical="top"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wrapText="1"/>
    </xf>
    <xf numFmtId="1" fontId="5" fillId="0" borderId="0" xfId="0" applyNumberFormat="1" applyFont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 vertical="top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1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right" vertical="top"/>
    </xf>
    <xf numFmtId="4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top"/>
    </xf>
    <xf numFmtId="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49" fontId="5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horizontal="right"/>
    </xf>
    <xf numFmtId="49" fontId="5" fillId="0" borderId="0" xfId="0" applyNumberFormat="1" applyFont="1" applyAlignment="1">
      <alignment horizontal="left" vertical="justify" wrapText="1" readingOrder="1"/>
    </xf>
    <xf numFmtId="49" fontId="5" fillId="0" borderId="0" xfId="0" applyNumberFormat="1" applyFont="1" applyAlignment="1">
      <alignment vertical="justify" wrapText="1"/>
    </xf>
    <xf numFmtId="49" fontId="5" fillId="0" borderId="10" xfId="0" applyNumberFormat="1" applyFont="1" applyBorder="1" applyAlignment="1">
      <alignment horizontal="left" vertical="distributed" wrapText="1" readingOrder="1"/>
    </xf>
    <xf numFmtId="49" fontId="5" fillId="0" borderId="0" xfId="0" applyNumberFormat="1" applyFont="1" applyBorder="1" applyAlignment="1">
      <alignment horizontal="left" vertical="distributed" wrapText="1" readingOrder="1"/>
    </xf>
    <xf numFmtId="49" fontId="5" fillId="0" borderId="10" xfId="0" applyNumberFormat="1" applyFont="1" applyBorder="1" applyAlignment="1">
      <alignment horizontal="left" vertical="justify" wrapText="1" readingOrder="1"/>
    </xf>
    <xf numFmtId="49" fontId="36" fillId="0" borderId="0" xfId="0" applyNumberFormat="1" applyFont="1" applyAlignment="1">
      <alignment horizontal="left" vertical="justify" wrapText="1" readingOrder="1"/>
    </xf>
    <xf numFmtId="49" fontId="5" fillId="0" borderId="0" xfId="0" applyNumberFormat="1" applyFont="1" applyAlignment="1">
      <alignment horizontal="left" vertical="top" wrapText="1" readingOrder="1"/>
    </xf>
    <xf numFmtId="49" fontId="5" fillId="0" borderId="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9" fontId="5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left" vertical="distributed" wrapText="1" readingOrder="1"/>
    </xf>
    <xf numFmtId="49" fontId="5" fillId="0" borderId="10" xfId="0" applyNumberFormat="1" applyFont="1" applyBorder="1" applyAlignment="1">
      <alignment horizontal="left" vertical="top" wrapText="1" readingOrder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 wrapText="1" readingOrder="1"/>
    </xf>
    <xf numFmtId="0" fontId="14" fillId="0" borderId="0" xfId="46" applyFont="1" applyAlignment="1">
      <alignment wrapText="1"/>
      <protection/>
    </xf>
    <xf numFmtId="0" fontId="5" fillId="0" borderId="0" xfId="0" applyNumberFormat="1" applyFont="1" applyAlignment="1">
      <alignment vertical="top" wrapText="1"/>
    </xf>
    <xf numFmtId="0" fontId="17" fillId="0" borderId="0" xfId="46" applyFont="1" applyAlignment="1">
      <alignment wrapText="1"/>
      <protection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NumberFormat="1" applyFont="1" applyAlignment="1">
      <alignment horizontal="right"/>
    </xf>
    <xf numFmtId="0" fontId="9" fillId="0" borderId="0" xfId="46" applyFont="1" applyAlignment="1">
      <alignment wrapText="1"/>
      <protection/>
    </xf>
    <xf numFmtId="4" fontId="36" fillId="0" borderId="10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9" fontId="36" fillId="0" borderId="0" xfId="49" applyFont="1" applyAlignment="1">
      <alignment/>
    </xf>
    <xf numFmtId="2" fontId="5" fillId="0" borderId="0" xfId="0" applyNumberFormat="1" applyFont="1" applyAlignment="1">
      <alignment vertical="top" wrapText="1"/>
    </xf>
    <xf numFmtId="4" fontId="0" fillId="0" borderId="0" xfId="0" applyNumberFormat="1" applyAlignment="1">
      <alignment/>
    </xf>
    <xf numFmtId="0" fontId="5" fillId="0" borderId="10" xfId="0" applyNumberFormat="1" applyFont="1" applyBorder="1" applyAlignment="1">
      <alignment vertical="top" wrapText="1"/>
    </xf>
    <xf numFmtId="0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49" fontId="6" fillId="0" borderId="0" xfId="0" applyNumberFormat="1" applyFont="1" applyBorder="1" applyAlignment="1">
      <alignment horizontal="left" wrapText="1"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avadno 4" xfId="43"/>
    <cellStyle name="Navadno 5" xfId="44"/>
    <cellStyle name="Navadno 6" xfId="45"/>
    <cellStyle name="Navadno_List1" xfId="46"/>
    <cellStyle name="Nevtralno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"/>
  <sheetViews>
    <sheetView tabSelected="1" zoomScaleSheetLayoutView="100" workbookViewId="0" topLeftCell="A1">
      <selection activeCell="B17" sqref="B17"/>
    </sheetView>
  </sheetViews>
  <sheetFormatPr defaultColWidth="9.140625" defaultRowHeight="15"/>
  <cols>
    <col min="1" max="1" width="34.8515625" style="0" customWidth="1"/>
    <col min="2" max="2" width="26.421875" style="0" customWidth="1"/>
    <col min="5" max="6" width="10.00390625" style="0" bestFit="1" customWidth="1"/>
  </cols>
  <sheetData>
    <row r="1" spans="1:2" ht="120" customHeight="1">
      <c r="A1" s="75" t="s">
        <v>406</v>
      </c>
      <c r="B1" s="75"/>
    </row>
    <row r="3" spans="1:2" ht="17.25" thickBot="1">
      <c r="A3" s="76" t="s">
        <v>24</v>
      </c>
      <c r="B3" s="76"/>
    </row>
    <row r="4" spans="1:2" ht="17.25" thickTop="1">
      <c r="A4" s="62" t="str">
        <f>VODOVOD!B2</f>
        <v>VODOVOD</v>
      </c>
      <c r="B4" s="15">
        <f>VODOVOD!C8</f>
        <v>0</v>
      </c>
    </row>
    <row r="5" spans="1:2" ht="16.5">
      <c r="A5" s="53" t="str">
        <f>črpališče!B2</f>
        <v>ČRPALIŠČE</v>
      </c>
      <c r="B5" s="15">
        <f>črpališče!C10</f>
        <v>0</v>
      </c>
    </row>
    <row r="6" spans="1:2" ht="16.5">
      <c r="A6" s="62" t="str">
        <f>'RAZTEŽILNIK GORENJE'!B2</f>
        <v>RAZTEŽILNIK GORENJE</v>
      </c>
      <c r="B6" s="15">
        <f>'RAZTEŽILNIK GORENJE'!C13</f>
        <v>0</v>
      </c>
    </row>
    <row r="7" spans="1:2" ht="16.5">
      <c r="A7" s="62" t="str">
        <f>VODOHRAN!B2</f>
        <v>VODOHRAN</v>
      </c>
      <c r="B7" s="15">
        <f>VODOHRAN!C12</f>
        <v>0</v>
      </c>
    </row>
    <row r="8" spans="1:2" ht="17.25" thickBot="1">
      <c r="A8" s="37" t="s">
        <v>63</v>
      </c>
      <c r="B8" s="28">
        <f>SUM(B4:B7)*0.1</f>
        <v>0</v>
      </c>
    </row>
    <row r="9" spans="1:2" ht="17.25" thickTop="1">
      <c r="A9" s="34" t="s">
        <v>7</v>
      </c>
      <c r="B9" s="15">
        <f>SUM(B4:B8)</f>
        <v>0</v>
      </c>
    </row>
    <row r="10" spans="1:2" ht="16.5">
      <c r="A10" s="34" t="s">
        <v>405</v>
      </c>
      <c r="B10" s="15"/>
    </row>
    <row r="11" spans="1:2" ht="17.25" thickBot="1">
      <c r="A11" s="37" t="s">
        <v>407</v>
      </c>
      <c r="B11" s="28">
        <f>B9*0.2</f>
        <v>0</v>
      </c>
    </row>
    <row r="12" spans="1:2" ht="17.25" thickTop="1">
      <c r="A12" s="34" t="s">
        <v>25</v>
      </c>
      <c r="B12" s="15">
        <f>SUM(B9:B11)</f>
        <v>0</v>
      </c>
    </row>
    <row r="18" spans="3:7" ht="15">
      <c r="C18" s="71"/>
      <c r="D18" s="71"/>
      <c r="E18" s="71"/>
      <c r="F18" s="71"/>
      <c r="G18" s="71"/>
    </row>
    <row r="19" spans="3:7" ht="15">
      <c r="C19" s="71"/>
      <c r="D19" s="71"/>
      <c r="E19" s="71"/>
      <c r="F19" s="71"/>
      <c r="G19" s="71"/>
    </row>
    <row r="20" spans="3:7" ht="15">
      <c r="C20" s="71"/>
      <c r="D20" s="71"/>
      <c r="E20" s="71"/>
      <c r="F20" s="71"/>
      <c r="G20" s="71"/>
    </row>
    <row r="21" spans="3:7" ht="15">
      <c r="C21" s="71"/>
      <c r="D21" s="71"/>
      <c r="E21" s="71"/>
      <c r="F21" s="71"/>
      <c r="G21" s="71"/>
    </row>
    <row r="22" spans="3:7" ht="15">
      <c r="C22" s="71"/>
      <c r="D22" s="71"/>
      <c r="E22" s="71"/>
      <c r="F22" s="71"/>
      <c r="G22" s="71"/>
    </row>
    <row r="23" spans="3:7" ht="15">
      <c r="C23" s="71"/>
      <c r="D23" s="71"/>
      <c r="E23" s="71"/>
      <c r="F23" s="71"/>
      <c r="G23" s="71"/>
    </row>
    <row r="24" spans="3:7" ht="15">
      <c r="C24" s="71"/>
      <c r="D24" s="71"/>
      <c r="E24" s="71"/>
      <c r="F24" s="71"/>
      <c r="G24" s="71"/>
    </row>
  </sheetData>
  <sheetProtection/>
  <mergeCells count="2">
    <mergeCell ref="A1:B1"/>
    <mergeCell ref="A3:B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120" r:id="rId1"/>
  <headerFooter alignWithMargins="0">
    <oddHeader>&amp;L&amp;"Arial Narrow,Navadno"&amp;7DETAJL infrastruktura d.o.o., Na produ 13, Vipava&amp;C&amp;"Arial Narrow,Navadno"&amp;7Vodovod ČN Hubelj - Lokavec&amp;R&amp;"Arial Narrow,Navadno"&amp;7rekapitulacija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78"/>
  <sheetViews>
    <sheetView zoomScaleSheetLayoutView="100" zoomScalePageLayoutView="0" workbookViewId="0" topLeftCell="A174">
      <selection activeCell="F178" sqref="F178"/>
    </sheetView>
  </sheetViews>
  <sheetFormatPr defaultColWidth="9.140625" defaultRowHeight="15"/>
  <cols>
    <col min="1" max="1" width="5.140625" style="0" customWidth="1"/>
    <col min="2" max="2" width="39.00390625" style="0" customWidth="1"/>
    <col min="3" max="3" width="5.8515625" style="0" customWidth="1"/>
    <col min="4" max="4" width="8.8515625" style="0" customWidth="1"/>
    <col min="5" max="5" width="8.421875" style="68" customWidth="1"/>
    <col min="6" max="6" width="11.00390625" style="0" customWidth="1"/>
  </cols>
  <sheetData>
    <row r="1" spans="2:5" ht="120" customHeight="1">
      <c r="B1" s="75" t="str">
        <f>REKAPITULACIJA!A1</f>
        <v>VODOVOD ČN HUBELJ - LOKAVEC                                                                         (GORENJE, ČOHI, BROD IN SLOKARJI)  -  1. FAZA</v>
      </c>
      <c r="C1" s="79"/>
      <c r="D1" s="79"/>
      <c r="E1" s="79"/>
    </row>
    <row r="2" spans="2:5" ht="16.5">
      <c r="B2" s="80" t="s">
        <v>36</v>
      </c>
      <c r="C2" s="80"/>
      <c r="D2" s="80"/>
      <c r="E2" s="80"/>
    </row>
    <row r="3" spans="2:5" ht="16.5">
      <c r="B3" s="31" t="s">
        <v>0</v>
      </c>
      <c r="C3" s="77">
        <f>F25</f>
        <v>0</v>
      </c>
      <c r="D3" s="77"/>
      <c r="E3" s="77"/>
    </row>
    <row r="4" spans="2:5" ht="16.5">
      <c r="B4" s="31" t="s">
        <v>16</v>
      </c>
      <c r="C4" s="77">
        <f>F30</f>
        <v>0</v>
      </c>
      <c r="D4" s="77"/>
      <c r="E4" s="77"/>
    </row>
    <row r="5" spans="2:5" ht="16.5">
      <c r="B5" s="31" t="s">
        <v>17</v>
      </c>
      <c r="C5" s="77">
        <f>F82</f>
        <v>0</v>
      </c>
      <c r="D5" s="77"/>
      <c r="E5" s="77"/>
    </row>
    <row r="6" spans="2:14" ht="33">
      <c r="B6" s="17" t="s">
        <v>39</v>
      </c>
      <c r="C6" s="77">
        <f>F155</f>
        <v>0</v>
      </c>
      <c r="D6" s="77"/>
      <c r="E6" s="77"/>
      <c r="K6" t="s">
        <v>404</v>
      </c>
      <c r="N6">
        <f>560/1463</f>
        <v>0.3827751196172249</v>
      </c>
    </row>
    <row r="7" spans="2:5" ht="17.25" thickBot="1">
      <c r="B7" s="32" t="s">
        <v>32</v>
      </c>
      <c r="C7" s="81">
        <f>F178</f>
        <v>0</v>
      </c>
      <c r="D7" s="81"/>
      <c r="E7" s="81"/>
    </row>
    <row r="8" spans="2:5" ht="17.25" thickTop="1">
      <c r="B8" s="31" t="s">
        <v>7</v>
      </c>
      <c r="C8" s="77">
        <f>SUM(C3:D7)</f>
        <v>0</v>
      </c>
      <c r="D8" s="77"/>
      <c r="E8" s="77"/>
    </row>
    <row r="9" spans="1:6" ht="16.5">
      <c r="A9" s="27" t="s">
        <v>2</v>
      </c>
      <c r="B9" s="17" t="s">
        <v>0</v>
      </c>
      <c r="C9" s="10"/>
      <c r="D9" s="15"/>
      <c r="E9" s="66"/>
      <c r="F9" s="15"/>
    </row>
    <row r="10" spans="1:6" ht="15" customHeight="1">
      <c r="A10" s="21" t="s">
        <v>2</v>
      </c>
      <c r="B10" s="45" t="s">
        <v>37</v>
      </c>
      <c r="C10" s="29"/>
      <c r="D10" s="30"/>
      <c r="E10" s="65"/>
      <c r="F10" s="30"/>
    </row>
    <row r="11" spans="1:6" ht="15" customHeight="1">
      <c r="A11" s="21"/>
      <c r="B11" s="45" t="s">
        <v>83</v>
      </c>
      <c r="C11" s="29" t="s">
        <v>1</v>
      </c>
      <c r="D11" s="30">
        <v>1123</v>
      </c>
      <c r="E11" s="65">
        <v>0</v>
      </c>
      <c r="F11" s="30">
        <f>+E11*$D11</f>
        <v>0</v>
      </c>
    </row>
    <row r="12" spans="1:6" ht="15" customHeight="1">
      <c r="A12" s="21"/>
      <c r="B12" s="45" t="s">
        <v>84</v>
      </c>
      <c r="C12" s="29" t="s">
        <v>1</v>
      </c>
      <c r="D12" s="30">
        <v>560</v>
      </c>
      <c r="E12" s="65">
        <f>E11</f>
        <v>0</v>
      </c>
      <c r="F12" s="30">
        <f aca="true" t="shared" si="0" ref="F12:F19">+E12*$D12</f>
        <v>0</v>
      </c>
    </row>
    <row r="13" spans="1:6" ht="15" customHeight="1">
      <c r="A13" s="21"/>
      <c r="B13" s="45" t="s">
        <v>85</v>
      </c>
      <c r="C13" s="29" t="s">
        <v>1</v>
      </c>
      <c r="D13" s="30">
        <v>0</v>
      </c>
      <c r="E13" s="65">
        <f>E12</f>
        <v>0</v>
      </c>
      <c r="F13" s="30">
        <f t="shared" si="0"/>
        <v>0</v>
      </c>
    </row>
    <row r="14" spans="1:6" ht="15" customHeight="1">
      <c r="A14" s="21"/>
      <c r="B14" s="45" t="s">
        <v>86</v>
      </c>
      <c r="C14" s="29" t="s">
        <v>1</v>
      </c>
      <c r="D14" s="30">
        <v>28.05</v>
      </c>
      <c r="E14" s="65">
        <f>E13</f>
        <v>0</v>
      </c>
      <c r="F14" s="30">
        <f t="shared" si="0"/>
        <v>0</v>
      </c>
    </row>
    <row r="15" spans="1:6" ht="15" customHeight="1">
      <c r="A15" s="21" t="s">
        <v>4</v>
      </c>
      <c r="B15" s="45" t="s">
        <v>87</v>
      </c>
      <c r="C15" s="29"/>
      <c r="D15" s="30"/>
      <c r="E15" s="65"/>
      <c r="F15" s="30"/>
    </row>
    <row r="16" spans="1:6" ht="15" customHeight="1">
      <c r="A16" s="21"/>
      <c r="B16" s="45" t="str">
        <f>B11</f>
        <v>V1</v>
      </c>
      <c r="C16" s="29" t="s">
        <v>3</v>
      </c>
      <c r="D16" s="30">
        <v>30</v>
      </c>
      <c r="E16" s="65">
        <v>0</v>
      </c>
      <c r="F16" s="30">
        <f t="shared" si="0"/>
        <v>0</v>
      </c>
    </row>
    <row r="17" spans="1:6" ht="15" customHeight="1">
      <c r="A17" s="21"/>
      <c r="B17" s="45" t="str">
        <f>B12</f>
        <v>V2</v>
      </c>
      <c r="C17" s="29" t="s">
        <v>3</v>
      </c>
      <c r="D17" s="30">
        <v>10</v>
      </c>
      <c r="E17" s="65">
        <f>E16</f>
        <v>0</v>
      </c>
      <c r="F17" s="30">
        <f t="shared" si="0"/>
        <v>0</v>
      </c>
    </row>
    <row r="18" spans="1:6" ht="15" customHeight="1">
      <c r="A18" s="21"/>
      <c r="B18" s="45" t="str">
        <f>B13</f>
        <v>V3</v>
      </c>
      <c r="C18" s="29" t="s">
        <v>3</v>
      </c>
      <c r="D18" s="30">
        <v>0</v>
      </c>
      <c r="E18" s="65">
        <f>E17</f>
        <v>0</v>
      </c>
      <c r="F18" s="30">
        <f t="shared" si="0"/>
        <v>0</v>
      </c>
    </row>
    <row r="19" spans="1:6" ht="15" customHeight="1">
      <c r="A19" s="21"/>
      <c r="B19" s="45" t="str">
        <f>B14</f>
        <v>P</v>
      </c>
      <c r="C19" s="29" t="s">
        <v>3</v>
      </c>
      <c r="D19" s="30">
        <v>1</v>
      </c>
      <c r="E19" s="65">
        <f>E18</f>
        <v>0</v>
      </c>
      <c r="F19" s="30">
        <f t="shared" si="0"/>
        <v>0</v>
      </c>
    </row>
    <row r="20" spans="1:6" ht="33">
      <c r="A20" s="21" t="s">
        <v>5</v>
      </c>
      <c r="B20" s="45" t="s">
        <v>20</v>
      </c>
      <c r="C20" s="29"/>
      <c r="D20" s="30"/>
      <c r="E20" s="65"/>
      <c r="F20" s="30"/>
    </row>
    <row r="21" spans="1:6" ht="16.5">
      <c r="A21" s="21"/>
      <c r="B21" s="45" t="str">
        <f>B11</f>
        <v>V1</v>
      </c>
      <c r="C21" s="29" t="s">
        <v>3</v>
      </c>
      <c r="D21" s="30">
        <v>53</v>
      </c>
      <c r="E21" s="65">
        <v>0</v>
      </c>
      <c r="F21" s="30">
        <f>+E21*$D21</f>
        <v>0</v>
      </c>
    </row>
    <row r="22" spans="1:6" ht="16.5">
      <c r="A22" s="21"/>
      <c r="B22" s="45" t="str">
        <f>B12</f>
        <v>V2</v>
      </c>
      <c r="C22" s="29" t="s">
        <v>3</v>
      </c>
      <c r="D22" s="30">
        <v>37</v>
      </c>
      <c r="E22" s="65">
        <f>E21</f>
        <v>0</v>
      </c>
      <c r="F22" s="30">
        <f>+E22*$D22</f>
        <v>0</v>
      </c>
    </row>
    <row r="23" spans="1:6" ht="16.5">
      <c r="A23" s="21"/>
      <c r="B23" s="45" t="str">
        <f>B13</f>
        <v>V3</v>
      </c>
      <c r="C23" s="29" t="s">
        <v>3</v>
      </c>
      <c r="D23" s="30">
        <v>43</v>
      </c>
      <c r="E23" s="65">
        <f>E22</f>
        <v>0</v>
      </c>
      <c r="F23" s="30">
        <f>+E23*$D23</f>
        <v>0</v>
      </c>
    </row>
    <row r="24" spans="1:6" ht="17.25" thickBot="1">
      <c r="A24" s="21"/>
      <c r="B24" s="40" t="str">
        <f>B14</f>
        <v>P</v>
      </c>
      <c r="C24" s="14" t="s">
        <v>3</v>
      </c>
      <c r="D24" s="28">
        <v>4</v>
      </c>
      <c r="E24" s="64">
        <f>E23</f>
        <v>0</v>
      </c>
      <c r="F24" s="28">
        <f>+E24*$D24</f>
        <v>0</v>
      </c>
    </row>
    <row r="25" spans="1:6" ht="17.25" thickTop="1">
      <c r="A25" s="21"/>
      <c r="B25" s="17" t="s">
        <v>19</v>
      </c>
      <c r="C25" s="29"/>
      <c r="D25" s="30"/>
      <c r="E25" s="65"/>
      <c r="F25" s="35">
        <f>SUM(F11:F24)</f>
        <v>0</v>
      </c>
    </row>
    <row r="26" spans="1:6" ht="16.5">
      <c r="A26" s="21"/>
      <c r="B26" s="45"/>
      <c r="C26" s="29"/>
      <c r="D26" s="30"/>
      <c r="E26" s="65"/>
      <c r="F26" s="30"/>
    </row>
    <row r="27" spans="1:6" ht="16.5">
      <c r="A27" s="27" t="s">
        <v>4</v>
      </c>
      <c r="B27" s="17" t="s">
        <v>16</v>
      </c>
      <c r="C27" s="29"/>
      <c r="D27" s="30"/>
      <c r="E27" s="65"/>
      <c r="F27" s="30"/>
    </row>
    <row r="28" spans="1:6" ht="15" customHeight="1">
      <c r="A28" s="21" t="s">
        <v>2</v>
      </c>
      <c r="B28" s="45" t="s">
        <v>88</v>
      </c>
      <c r="C28" s="29" t="s">
        <v>1</v>
      </c>
      <c r="D28" s="30">
        <f>+D11+D12</f>
        <v>1683</v>
      </c>
      <c r="E28" s="65">
        <v>0</v>
      </c>
      <c r="F28" s="30">
        <f>+E28*$D28</f>
        <v>0</v>
      </c>
    </row>
    <row r="29" spans="1:6" ht="99.75" thickBot="1">
      <c r="A29" s="21" t="s">
        <v>4</v>
      </c>
      <c r="B29" s="72" t="s">
        <v>347</v>
      </c>
      <c r="C29" s="14" t="s">
        <v>22</v>
      </c>
      <c r="D29" s="28">
        <f>(D11+D12+D13+D14)*1</f>
        <v>1711.05</v>
      </c>
      <c r="E29" s="64">
        <v>0</v>
      </c>
      <c r="F29" s="28">
        <f>+E29*$D29</f>
        <v>0</v>
      </c>
    </row>
    <row r="30" spans="1:6" ht="17.25" thickTop="1">
      <c r="A30" s="21"/>
      <c r="B30" s="17" t="s">
        <v>62</v>
      </c>
      <c r="C30" s="29"/>
      <c r="D30" s="30"/>
      <c r="E30" s="65"/>
      <c r="F30" s="35">
        <f>SUM(F28:F29)</f>
        <v>0</v>
      </c>
    </row>
    <row r="31" spans="1:6" ht="16.5">
      <c r="A31" s="21"/>
      <c r="B31" s="41"/>
      <c r="C31" s="29"/>
      <c r="D31" s="30"/>
      <c r="E31" s="65"/>
      <c r="F31" s="30"/>
    </row>
    <row r="32" spans="1:6" ht="16.5">
      <c r="A32" s="27" t="s">
        <v>5</v>
      </c>
      <c r="B32" s="17" t="s">
        <v>17</v>
      </c>
      <c r="C32" s="10"/>
      <c r="D32" s="10"/>
      <c r="E32" s="67"/>
      <c r="F32" s="15"/>
    </row>
    <row r="33" spans="1:6" ht="33">
      <c r="A33" s="21" t="s">
        <v>2</v>
      </c>
      <c r="B33" s="44" t="s">
        <v>89</v>
      </c>
      <c r="C33" s="10"/>
      <c r="D33" s="10"/>
      <c r="E33" s="67"/>
      <c r="F33" s="15"/>
    </row>
    <row r="34" spans="1:6" ht="18">
      <c r="A34" s="27"/>
      <c r="B34" s="44" t="str">
        <f>B21</f>
        <v>V1</v>
      </c>
      <c r="C34" s="10" t="s">
        <v>21</v>
      </c>
      <c r="D34" s="15">
        <v>29</v>
      </c>
      <c r="E34" s="67">
        <v>0</v>
      </c>
      <c r="F34" s="15">
        <f aca="true" t="shared" si="1" ref="F34:F47">D34*E34</f>
        <v>0</v>
      </c>
    </row>
    <row r="35" spans="1:6" ht="18">
      <c r="A35" s="27"/>
      <c r="B35" s="44" t="str">
        <f>B22</f>
        <v>V2</v>
      </c>
      <c r="C35" s="10" t="s">
        <v>21</v>
      </c>
      <c r="D35" s="15">
        <f>84*(0.382775119617225)</f>
        <v>32.15311004784689</v>
      </c>
      <c r="E35" s="67">
        <f>E34</f>
        <v>0</v>
      </c>
      <c r="F35" s="15">
        <f t="shared" si="1"/>
        <v>0</v>
      </c>
    </row>
    <row r="36" spans="1:6" ht="18">
      <c r="A36" s="27"/>
      <c r="B36" s="44" t="str">
        <f>B23</f>
        <v>V3</v>
      </c>
      <c r="C36" s="10" t="s">
        <v>21</v>
      </c>
      <c r="D36" s="15">
        <v>0</v>
      </c>
      <c r="E36" s="67">
        <f>E35</f>
        <v>0</v>
      </c>
      <c r="F36" s="15">
        <f t="shared" si="1"/>
        <v>0</v>
      </c>
    </row>
    <row r="37" spans="1:6" ht="45.75">
      <c r="A37" s="21" t="s">
        <v>4</v>
      </c>
      <c r="B37" s="44" t="s">
        <v>90</v>
      </c>
      <c r="C37" s="10"/>
      <c r="D37" s="15"/>
      <c r="E37" s="67"/>
      <c r="F37" s="15"/>
    </row>
    <row r="38" spans="1:6" ht="16.5">
      <c r="A38" s="21"/>
      <c r="B38" s="44" t="s">
        <v>27</v>
      </c>
      <c r="C38" s="10"/>
      <c r="D38" s="15"/>
      <c r="E38" s="67"/>
      <c r="F38" s="15"/>
    </row>
    <row r="39" spans="1:6" ht="18">
      <c r="A39" s="27"/>
      <c r="B39" s="44" t="str">
        <f>B21</f>
        <v>V1</v>
      </c>
      <c r="C39" s="10" t="s">
        <v>21</v>
      </c>
      <c r="D39" s="15">
        <v>110</v>
      </c>
      <c r="E39" s="67">
        <v>0</v>
      </c>
      <c r="F39" s="15">
        <f t="shared" si="1"/>
        <v>0</v>
      </c>
    </row>
    <row r="40" spans="1:6" ht="18">
      <c r="A40" s="27"/>
      <c r="B40" s="44" t="str">
        <f>B22</f>
        <v>V2</v>
      </c>
      <c r="C40" s="10" t="s">
        <v>21</v>
      </c>
      <c r="D40" s="15">
        <f>322*0.38</f>
        <v>122.36</v>
      </c>
      <c r="E40" s="67">
        <f>E39</f>
        <v>0</v>
      </c>
      <c r="F40" s="15">
        <f t="shared" si="1"/>
        <v>0</v>
      </c>
    </row>
    <row r="41" spans="1:6" ht="18">
      <c r="A41" s="27"/>
      <c r="B41" s="44" t="str">
        <f>B23</f>
        <v>V3</v>
      </c>
      <c r="C41" s="10" t="s">
        <v>21</v>
      </c>
      <c r="D41" s="15">
        <v>0</v>
      </c>
      <c r="E41" s="67">
        <f>E40</f>
        <v>0</v>
      </c>
      <c r="F41" s="15">
        <f t="shared" si="1"/>
        <v>0</v>
      </c>
    </row>
    <row r="42" spans="1:6" ht="18">
      <c r="A42" s="27"/>
      <c r="B42" s="44" t="str">
        <f>B24</f>
        <v>P</v>
      </c>
      <c r="C42" s="10" t="s">
        <v>21</v>
      </c>
      <c r="D42" s="15">
        <v>34</v>
      </c>
      <c r="E42" s="67">
        <f>E41</f>
        <v>0</v>
      </c>
      <c r="F42" s="15">
        <f t="shared" si="1"/>
        <v>0</v>
      </c>
    </row>
    <row r="43" spans="1:6" ht="16.5">
      <c r="A43" s="27"/>
      <c r="B43" s="44" t="s">
        <v>403</v>
      </c>
      <c r="C43" s="10"/>
      <c r="D43" s="15"/>
      <c r="E43" s="67"/>
      <c r="F43" s="15"/>
    </row>
    <row r="44" spans="1:6" ht="18">
      <c r="A44" s="27"/>
      <c r="B44" s="44" t="str">
        <f>B39</f>
        <v>V1</v>
      </c>
      <c r="C44" s="10" t="s">
        <v>21</v>
      </c>
      <c r="D44" s="15">
        <v>27.5</v>
      </c>
      <c r="E44" s="67">
        <v>0</v>
      </c>
      <c r="F44" s="15">
        <f t="shared" si="1"/>
        <v>0</v>
      </c>
    </row>
    <row r="45" spans="1:6" ht="18">
      <c r="A45" s="27"/>
      <c r="B45" s="44" t="str">
        <f>B40</f>
        <v>V2</v>
      </c>
      <c r="C45" s="10" t="s">
        <v>21</v>
      </c>
      <c r="D45" s="15">
        <f>80*0.38</f>
        <v>30.4</v>
      </c>
      <c r="E45" s="67">
        <f>E44</f>
        <v>0</v>
      </c>
      <c r="F45" s="15">
        <f t="shared" si="1"/>
        <v>0</v>
      </c>
    </row>
    <row r="46" spans="1:6" ht="18">
      <c r="A46" s="27"/>
      <c r="B46" s="44" t="str">
        <f>B41</f>
        <v>V3</v>
      </c>
      <c r="C46" s="10" t="s">
        <v>21</v>
      </c>
      <c r="D46" s="15">
        <v>0</v>
      </c>
      <c r="E46" s="67">
        <f>E45</f>
        <v>0</v>
      </c>
      <c r="F46" s="15">
        <f t="shared" si="1"/>
        <v>0</v>
      </c>
    </row>
    <row r="47" spans="1:6" ht="18">
      <c r="A47" s="27"/>
      <c r="B47" s="44" t="str">
        <f>B42</f>
        <v>P</v>
      </c>
      <c r="C47" s="10" t="s">
        <v>21</v>
      </c>
      <c r="D47" s="15">
        <v>8.5</v>
      </c>
      <c r="E47" s="67">
        <f>E46</f>
        <v>0</v>
      </c>
      <c r="F47" s="15">
        <f t="shared" si="1"/>
        <v>0</v>
      </c>
    </row>
    <row r="48" spans="1:6" ht="84">
      <c r="A48" s="21" t="s">
        <v>5</v>
      </c>
      <c r="B48" s="44" t="s">
        <v>351</v>
      </c>
      <c r="C48" s="10"/>
      <c r="D48" s="15"/>
      <c r="E48" s="66"/>
      <c r="F48" s="15"/>
    </row>
    <row r="49" spans="1:6" ht="16.5">
      <c r="A49" s="21"/>
      <c r="B49" s="44" t="s">
        <v>27</v>
      </c>
      <c r="C49" s="10"/>
      <c r="D49" s="15"/>
      <c r="E49" s="66"/>
      <c r="F49" s="15"/>
    </row>
    <row r="50" spans="1:6" ht="18">
      <c r="A50" s="21"/>
      <c r="B50" s="44" t="str">
        <f>B21</f>
        <v>V1</v>
      </c>
      <c r="C50" s="10" t="s">
        <v>21</v>
      </c>
      <c r="D50" s="15">
        <v>1440</v>
      </c>
      <c r="E50" s="66">
        <v>0</v>
      </c>
      <c r="F50" s="15">
        <f aca="true" t="shared" si="2" ref="F50:F56">D50*E50</f>
        <v>0</v>
      </c>
    </row>
    <row r="51" spans="1:6" ht="18">
      <c r="A51" s="21"/>
      <c r="B51" s="44" t="str">
        <f>B22</f>
        <v>V2</v>
      </c>
      <c r="C51" s="10" t="s">
        <v>21</v>
      </c>
      <c r="D51" s="15">
        <f>1634*0.38</f>
        <v>620.92</v>
      </c>
      <c r="E51" s="66">
        <f>E50</f>
        <v>0</v>
      </c>
      <c r="F51" s="15">
        <f t="shared" si="2"/>
        <v>0</v>
      </c>
    </row>
    <row r="52" spans="1:6" ht="18">
      <c r="A52" s="21"/>
      <c r="B52" s="44" t="str">
        <f>B23</f>
        <v>V3</v>
      </c>
      <c r="C52" s="10" t="s">
        <v>21</v>
      </c>
      <c r="D52" s="15">
        <v>0</v>
      </c>
      <c r="E52" s="66">
        <f>E51</f>
        <v>0</v>
      </c>
      <c r="F52" s="15">
        <f t="shared" si="2"/>
        <v>0</v>
      </c>
    </row>
    <row r="53" spans="1:6" ht="16.5">
      <c r="A53" s="21"/>
      <c r="B53" s="44" t="s">
        <v>28</v>
      </c>
      <c r="C53" s="10"/>
      <c r="D53" s="15"/>
      <c r="E53" s="66"/>
      <c r="F53" s="15"/>
    </row>
    <row r="54" spans="1:6" ht="18">
      <c r="A54" s="21"/>
      <c r="B54" s="44" t="str">
        <f>B50</f>
        <v>V1</v>
      </c>
      <c r="C54" s="10" t="s">
        <v>21</v>
      </c>
      <c r="D54" s="15">
        <v>360</v>
      </c>
      <c r="E54" s="66">
        <v>0</v>
      </c>
      <c r="F54" s="15">
        <f t="shared" si="2"/>
        <v>0</v>
      </c>
    </row>
    <row r="55" spans="1:6" ht="18">
      <c r="A55" s="21"/>
      <c r="B55" s="44" t="str">
        <f>B51</f>
        <v>V2</v>
      </c>
      <c r="C55" s="10" t="s">
        <v>21</v>
      </c>
      <c r="D55" s="15">
        <f>408*0.38</f>
        <v>155.04</v>
      </c>
      <c r="E55" s="66">
        <f>E54</f>
        <v>0</v>
      </c>
      <c r="F55" s="15">
        <f t="shared" si="2"/>
        <v>0</v>
      </c>
    </row>
    <row r="56" spans="1:6" ht="18">
      <c r="A56" s="21"/>
      <c r="B56" s="41" t="str">
        <f>B52</f>
        <v>V3</v>
      </c>
      <c r="C56" s="10" t="s">
        <v>21</v>
      </c>
      <c r="D56" s="15">
        <v>0</v>
      </c>
      <c r="E56" s="66">
        <f>E55</f>
        <v>0</v>
      </c>
      <c r="F56" s="15">
        <f t="shared" si="2"/>
        <v>0</v>
      </c>
    </row>
    <row r="57" spans="1:6" ht="33">
      <c r="A57" s="21" t="s">
        <v>6</v>
      </c>
      <c r="B57" s="44" t="s">
        <v>348</v>
      </c>
      <c r="C57" s="10" t="s">
        <v>21</v>
      </c>
      <c r="D57" s="15">
        <f>55*0.5</f>
        <v>27.5</v>
      </c>
      <c r="E57" s="66">
        <v>0</v>
      </c>
      <c r="F57" s="15">
        <f>D57*E57</f>
        <v>0</v>
      </c>
    </row>
    <row r="58" spans="1:6" ht="16.5">
      <c r="A58" s="21" t="s">
        <v>8</v>
      </c>
      <c r="B58" s="44" t="s">
        <v>38</v>
      </c>
      <c r="C58" s="10"/>
      <c r="D58" s="15"/>
      <c r="E58" s="66"/>
      <c r="F58" s="15"/>
    </row>
    <row r="59" spans="1:6" ht="18">
      <c r="A59" s="21"/>
      <c r="B59" s="44" t="str">
        <f>B39</f>
        <v>V1</v>
      </c>
      <c r="C59" s="10" t="s">
        <v>22</v>
      </c>
      <c r="D59" s="15">
        <f>0.5*D11</f>
        <v>561.5</v>
      </c>
      <c r="E59" s="66">
        <v>0</v>
      </c>
      <c r="F59" s="15">
        <f>D59*E59</f>
        <v>0</v>
      </c>
    </row>
    <row r="60" spans="1:6" ht="18">
      <c r="A60" s="21"/>
      <c r="B60" s="44" t="str">
        <f>B40</f>
        <v>V2</v>
      </c>
      <c r="C60" s="10" t="s">
        <v>22</v>
      </c>
      <c r="D60" s="15">
        <f>0.5*D12</f>
        <v>280</v>
      </c>
      <c r="E60" s="66">
        <f>E59</f>
        <v>0</v>
      </c>
      <c r="F60" s="15">
        <f>D60*E60</f>
        <v>0</v>
      </c>
    </row>
    <row r="61" spans="1:6" ht="18">
      <c r="A61" s="21"/>
      <c r="B61" s="44" t="str">
        <f>B41</f>
        <v>V3</v>
      </c>
      <c r="C61" s="10" t="s">
        <v>22</v>
      </c>
      <c r="D61" s="15">
        <f>0.5*D13</f>
        <v>0</v>
      </c>
      <c r="E61" s="66">
        <f>E60</f>
        <v>0</v>
      </c>
      <c r="F61" s="15">
        <f>D61*E61</f>
        <v>0</v>
      </c>
    </row>
    <row r="62" spans="1:6" ht="18">
      <c r="A62" s="21"/>
      <c r="B62" s="44" t="str">
        <f>B42</f>
        <v>P</v>
      </c>
      <c r="C62" s="10" t="s">
        <v>22</v>
      </c>
      <c r="D62" s="15">
        <f>0.5*D14</f>
        <v>14.025</v>
      </c>
      <c r="E62" s="66">
        <f>E61</f>
        <v>0</v>
      </c>
      <c r="F62" s="15">
        <f>D62*E62</f>
        <v>0</v>
      </c>
    </row>
    <row r="63" spans="1:6" ht="49.5">
      <c r="A63" s="21" t="s">
        <v>9</v>
      </c>
      <c r="B63" s="44" t="s">
        <v>350</v>
      </c>
      <c r="C63" s="10"/>
      <c r="D63" s="15"/>
      <c r="E63" s="66"/>
      <c r="F63" s="15"/>
    </row>
    <row r="64" spans="1:6" ht="18">
      <c r="A64" s="21"/>
      <c r="B64" s="44" t="str">
        <f>B59</f>
        <v>V1</v>
      </c>
      <c r="C64" s="10" t="s">
        <v>21</v>
      </c>
      <c r="D64" s="15">
        <v>111</v>
      </c>
      <c r="E64" s="66">
        <v>0</v>
      </c>
      <c r="F64" s="15">
        <f aca="true" t="shared" si="3" ref="F64:F81">D64*E64</f>
        <v>0</v>
      </c>
    </row>
    <row r="65" spans="1:6" ht="18">
      <c r="A65" s="21"/>
      <c r="B65" s="44" t="str">
        <f>B60</f>
        <v>V2</v>
      </c>
      <c r="C65" s="10" t="s">
        <v>21</v>
      </c>
      <c r="D65" s="15">
        <f>312*0.38</f>
        <v>118.56</v>
      </c>
      <c r="E65" s="66">
        <f>E64</f>
        <v>0</v>
      </c>
      <c r="F65" s="15">
        <f t="shared" si="3"/>
        <v>0</v>
      </c>
    </row>
    <row r="66" spans="1:6" ht="18">
      <c r="A66" s="21"/>
      <c r="B66" s="44" t="str">
        <f>B61</f>
        <v>V3</v>
      </c>
      <c r="C66" s="10" t="s">
        <v>21</v>
      </c>
      <c r="D66" s="15">
        <v>0</v>
      </c>
      <c r="E66" s="66">
        <f>E65</f>
        <v>0</v>
      </c>
      <c r="F66" s="15">
        <f t="shared" si="3"/>
        <v>0</v>
      </c>
    </row>
    <row r="67" spans="1:6" ht="18">
      <c r="A67" s="21"/>
      <c r="B67" s="44" t="str">
        <f>B62</f>
        <v>P</v>
      </c>
      <c r="C67" s="10" t="s">
        <v>21</v>
      </c>
      <c r="D67" s="15">
        <v>35</v>
      </c>
      <c r="E67" s="66">
        <f>E66</f>
        <v>0</v>
      </c>
      <c r="F67" s="15">
        <f t="shared" si="3"/>
        <v>0</v>
      </c>
    </row>
    <row r="68" spans="1:6" ht="66">
      <c r="A68" s="21" t="s">
        <v>10</v>
      </c>
      <c r="B68" s="44" t="s">
        <v>64</v>
      </c>
      <c r="C68" s="10"/>
      <c r="D68" s="15"/>
      <c r="E68" s="66"/>
      <c r="F68" s="15"/>
    </row>
    <row r="69" spans="1:6" ht="18">
      <c r="A69" s="21"/>
      <c r="B69" s="44" t="str">
        <f>B64</f>
        <v>V1</v>
      </c>
      <c r="C69" s="10" t="s">
        <v>21</v>
      </c>
      <c r="D69" s="15">
        <v>932</v>
      </c>
      <c r="E69" s="66">
        <v>0</v>
      </c>
      <c r="F69" s="15">
        <f t="shared" si="3"/>
        <v>0</v>
      </c>
    </row>
    <row r="70" spans="1:6" ht="18">
      <c r="A70" s="21"/>
      <c r="B70" s="44" t="str">
        <f>B65</f>
        <v>V2</v>
      </c>
      <c r="C70" s="10" t="s">
        <v>21</v>
      </c>
      <c r="D70" s="15">
        <f>1043*0.38</f>
        <v>396.34000000000003</v>
      </c>
      <c r="E70" s="66">
        <f>E69</f>
        <v>0</v>
      </c>
      <c r="F70" s="15">
        <f t="shared" si="3"/>
        <v>0</v>
      </c>
    </row>
    <row r="71" spans="1:6" ht="18">
      <c r="A71" s="21"/>
      <c r="B71" s="44" t="str">
        <f>B66</f>
        <v>V3</v>
      </c>
      <c r="C71" s="10" t="s">
        <v>21</v>
      </c>
      <c r="D71" s="15">
        <v>0</v>
      </c>
      <c r="E71" s="66">
        <f>E70</f>
        <v>0</v>
      </c>
      <c r="F71" s="15">
        <f t="shared" si="3"/>
        <v>0</v>
      </c>
    </row>
    <row r="72" spans="1:6" ht="81.75" customHeight="1">
      <c r="A72" s="21" t="s">
        <v>14</v>
      </c>
      <c r="B72" s="44" t="s">
        <v>352</v>
      </c>
      <c r="C72" s="10"/>
      <c r="D72" s="15"/>
      <c r="E72" s="66"/>
      <c r="F72" s="15"/>
    </row>
    <row r="73" spans="1:6" ht="18">
      <c r="A73" s="21"/>
      <c r="B73" s="44" t="str">
        <f>B69</f>
        <v>V1</v>
      </c>
      <c r="C73" s="10" t="s">
        <v>21</v>
      </c>
      <c r="D73" s="15">
        <v>475</v>
      </c>
      <c r="E73" s="66">
        <v>0</v>
      </c>
      <c r="F73" s="15">
        <f t="shared" si="3"/>
        <v>0</v>
      </c>
    </row>
    <row r="74" spans="1:6" ht="18">
      <c r="A74" s="21"/>
      <c r="B74" s="44" t="str">
        <f>B70</f>
        <v>V2</v>
      </c>
      <c r="C74" s="10" t="s">
        <v>21</v>
      </c>
      <c r="D74" s="15">
        <f>515*0.38</f>
        <v>195.7</v>
      </c>
      <c r="E74" s="66">
        <f>E73</f>
        <v>0</v>
      </c>
      <c r="F74" s="15">
        <f>D74*E74</f>
        <v>0</v>
      </c>
    </row>
    <row r="75" spans="1:6" ht="18">
      <c r="A75" s="21"/>
      <c r="B75" s="44" t="str">
        <f>B71</f>
        <v>V3</v>
      </c>
      <c r="C75" s="10" t="s">
        <v>21</v>
      </c>
      <c r="D75" s="15">
        <v>0</v>
      </c>
      <c r="E75" s="66">
        <f>E74</f>
        <v>0</v>
      </c>
      <c r="F75" s="15">
        <f>D75*E75</f>
        <v>0</v>
      </c>
    </row>
    <row r="76" spans="1:6" ht="33">
      <c r="A76" s="21" t="s">
        <v>11</v>
      </c>
      <c r="B76" s="44" t="s">
        <v>353</v>
      </c>
      <c r="C76" s="10" t="s">
        <v>21</v>
      </c>
      <c r="D76" s="15">
        <f>SUM(D34:D36)</f>
        <v>61.15311004784689</v>
      </c>
      <c r="E76" s="66">
        <v>0</v>
      </c>
      <c r="F76" s="15">
        <f t="shared" si="3"/>
        <v>0</v>
      </c>
    </row>
    <row r="77" spans="1:6" ht="69">
      <c r="A77" s="21" t="s">
        <v>12</v>
      </c>
      <c r="B77" s="44" t="s">
        <v>82</v>
      </c>
      <c r="C77" s="10"/>
      <c r="D77" s="15"/>
      <c r="E77" s="66"/>
      <c r="F77" s="15"/>
    </row>
    <row r="78" spans="1:6" ht="18">
      <c r="A78" s="21"/>
      <c r="B78" s="44" t="str">
        <f>B73</f>
        <v>V1</v>
      </c>
      <c r="C78" s="10" t="s">
        <v>22</v>
      </c>
      <c r="D78" s="15">
        <v>120</v>
      </c>
      <c r="E78" s="66">
        <v>0</v>
      </c>
      <c r="F78" s="15">
        <f t="shared" si="3"/>
        <v>0</v>
      </c>
    </row>
    <row r="79" spans="1:6" ht="18">
      <c r="A79" s="21"/>
      <c r="B79" s="44" t="str">
        <f>B74</f>
        <v>V2</v>
      </c>
      <c r="C79" s="10" t="s">
        <v>22</v>
      </c>
      <c r="D79" s="15">
        <f>348*0.38</f>
        <v>132.24</v>
      </c>
      <c r="E79" s="66">
        <f>E78</f>
        <v>0</v>
      </c>
      <c r="F79" s="15">
        <f t="shared" si="3"/>
        <v>0</v>
      </c>
    </row>
    <row r="80" spans="1:6" ht="18">
      <c r="A80" s="21"/>
      <c r="B80" s="44" t="str">
        <f>B75</f>
        <v>V3</v>
      </c>
      <c r="C80" s="10" t="s">
        <v>22</v>
      </c>
      <c r="D80" s="15">
        <v>0</v>
      </c>
      <c r="E80" s="66">
        <f>E79</f>
        <v>0</v>
      </c>
      <c r="F80" s="15">
        <f t="shared" si="3"/>
        <v>0</v>
      </c>
    </row>
    <row r="81" spans="1:6" ht="50.25" customHeight="1" thickBot="1">
      <c r="A81" s="21" t="s">
        <v>13</v>
      </c>
      <c r="B81" s="49" t="s">
        <v>354</v>
      </c>
      <c r="C81" s="14" t="s">
        <v>21</v>
      </c>
      <c r="D81" s="28">
        <f>(D39+D40+D41+D42+D44+D45+D46+D47+D57)*1.3-1.1*(D64+D65+D66+D67)</f>
        <v>177.322</v>
      </c>
      <c r="E81" s="64">
        <v>0</v>
      </c>
      <c r="F81" s="28">
        <f t="shared" si="3"/>
        <v>0</v>
      </c>
    </row>
    <row r="82" spans="1:6" ht="17.25" thickTop="1">
      <c r="A82" s="21"/>
      <c r="B82" s="17" t="s">
        <v>18</v>
      </c>
      <c r="C82" s="10"/>
      <c r="D82" s="15"/>
      <c r="E82" s="66"/>
      <c r="F82" s="35">
        <f>SUM(F48:F81)</f>
        <v>0</v>
      </c>
    </row>
    <row r="83" spans="1:6" ht="16.5">
      <c r="A83" s="21"/>
      <c r="B83" s="17"/>
      <c r="C83" s="10"/>
      <c r="D83" s="15"/>
      <c r="E83" s="66"/>
      <c r="F83" s="15"/>
    </row>
    <row r="84" spans="1:6" ht="33">
      <c r="A84" s="27" t="s">
        <v>5</v>
      </c>
      <c r="B84" s="17" t="s">
        <v>39</v>
      </c>
      <c r="C84" s="10"/>
      <c r="D84" s="15"/>
      <c r="E84" s="66"/>
      <c r="F84" s="15"/>
    </row>
    <row r="85" spans="1:6" ht="16.5">
      <c r="A85" s="27"/>
      <c r="B85" s="17"/>
      <c r="C85" s="10"/>
      <c r="D85" s="15"/>
      <c r="E85" s="66"/>
      <c r="F85" s="15"/>
    </row>
    <row r="86" spans="1:6" ht="16.5">
      <c r="A86" s="27" t="s">
        <v>40</v>
      </c>
      <c r="B86" s="17" t="s">
        <v>41</v>
      </c>
      <c r="C86" s="10"/>
      <c r="D86" s="15"/>
      <c r="E86" s="66"/>
      <c r="F86" s="15"/>
    </row>
    <row r="87" spans="1:6" ht="84" customHeight="1">
      <c r="A87" s="21" t="s">
        <v>2</v>
      </c>
      <c r="B87" s="55" t="s">
        <v>349</v>
      </c>
      <c r="C87" s="10"/>
      <c r="D87" s="15"/>
      <c r="E87" s="66"/>
      <c r="F87" s="15"/>
    </row>
    <row r="88" spans="1:6" ht="16.5">
      <c r="A88" s="27"/>
      <c r="B88" s="38" t="str">
        <f>B64</f>
        <v>V1</v>
      </c>
      <c r="C88" s="10" t="s">
        <v>1</v>
      </c>
      <c r="D88" s="15">
        <v>878</v>
      </c>
      <c r="E88" s="66">
        <v>0</v>
      </c>
      <c r="F88" s="15">
        <f aca="true" t="shared" si="4" ref="F88:F154">E88*D88</f>
        <v>0</v>
      </c>
    </row>
    <row r="89" spans="1:6" ht="86.25" customHeight="1">
      <c r="A89" s="21" t="s">
        <v>4</v>
      </c>
      <c r="B89" s="55" t="s">
        <v>402</v>
      </c>
      <c r="C89" s="10"/>
      <c r="D89" s="15"/>
      <c r="E89" s="66"/>
      <c r="F89" s="15"/>
    </row>
    <row r="90" spans="1:6" ht="16.5">
      <c r="A90" s="27"/>
      <c r="B90" s="38" t="str">
        <f>B64</f>
        <v>V1</v>
      </c>
      <c r="C90" s="10" t="s">
        <v>1</v>
      </c>
      <c r="D90" s="15">
        <v>246</v>
      </c>
      <c r="E90" s="66">
        <v>0</v>
      </c>
      <c r="F90" s="15">
        <f t="shared" si="4"/>
        <v>0</v>
      </c>
    </row>
    <row r="91" spans="1:6" ht="16.5">
      <c r="A91" s="27"/>
      <c r="B91" s="38" t="str">
        <f>B65</f>
        <v>V2</v>
      </c>
      <c r="C91" s="10" t="s">
        <v>1</v>
      </c>
      <c r="D91" s="15">
        <v>560</v>
      </c>
      <c r="E91" s="66">
        <f>E90</f>
        <v>0</v>
      </c>
      <c r="F91" s="15">
        <f t="shared" si="4"/>
        <v>0</v>
      </c>
    </row>
    <row r="92" spans="1:6" ht="16.5">
      <c r="A92" s="27"/>
      <c r="B92" s="38" t="str">
        <f>B66</f>
        <v>V3</v>
      </c>
      <c r="C92" s="10" t="s">
        <v>1</v>
      </c>
      <c r="D92" s="15">
        <v>0</v>
      </c>
      <c r="E92" s="66">
        <f>E91</f>
        <v>0</v>
      </c>
      <c r="F92" s="15">
        <f t="shared" si="4"/>
        <v>0</v>
      </c>
    </row>
    <row r="93" spans="1:6" ht="16.5">
      <c r="A93" s="27"/>
      <c r="B93" s="38" t="str">
        <f>B67</f>
        <v>P</v>
      </c>
      <c r="C93" s="10" t="s">
        <v>1</v>
      </c>
      <c r="D93" s="15">
        <v>28.05</v>
      </c>
      <c r="E93" s="66">
        <f>E92</f>
        <v>0</v>
      </c>
      <c r="F93" s="15">
        <f t="shared" si="4"/>
        <v>0</v>
      </c>
    </row>
    <row r="94" spans="1:6" ht="33">
      <c r="A94" s="21" t="s">
        <v>5</v>
      </c>
      <c r="B94" s="38" t="s">
        <v>73</v>
      </c>
      <c r="C94" s="47"/>
      <c r="D94" s="15"/>
      <c r="E94" s="69">
        <v>0.05</v>
      </c>
      <c r="F94" s="15">
        <f>SUM(F88:F93)*E94</f>
        <v>0</v>
      </c>
    </row>
    <row r="95" spans="1:6" ht="16.5">
      <c r="A95" s="27"/>
      <c r="B95" s="38"/>
      <c r="C95" s="10"/>
      <c r="D95" s="15"/>
      <c r="E95" s="66"/>
      <c r="F95" s="15"/>
    </row>
    <row r="96" spans="1:6" ht="16.5">
      <c r="A96" s="27" t="s">
        <v>42</v>
      </c>
      <c r="B96" s="17" t="s">
        <v>43</v>
      </c>
      <c r="C96" s="10"/>
      <c r="D96" s="15"/>
      <c r="E96" s="66"/>
      <c r="F96" s="15"/>
    </row>
    <row r="97" spans="1:6" ht="49.5" customHeight="1">
      <c r="A97" s="27"/>
      <c r="B97" s="44" t="s">
        <v>356</v>
      </c>
      <c r="C97" s="10"/>
      <c r="D97" s="15"/>
      <c r="E97" s="66"/>
      <c r="F97" s="15"/>
    </row>
    <row r="98" spans="1:6" ht="18.75">
      <c r="A98" s="21" t="s">
        <v>2</v>
      </c>
      <c r="B98" s="38" t="s">
        <v>357</v>
      </c>
      <c r="C98" s="10" t="s">
        <v>3</v>
      </c>
      <c r="D98" s="15">
        <v>2</v>
      </c>
      <c r="E98" s="66">
        <v>0</v>
      </c>
      <c r="F98" s="15">
        <f t="shared" si="4"/>
        <v>0</v>
      </c>
    </row>
    <row r="99" spans="1:6" ht="18.75">
      <c r="A99" s="21" t="s">
        <v>4</v>
      </c>
      <c r="B99" s="38" t="s">
        <v>358</v>
      </c>
      <c r="C99" s="10" t="s">
        <v>3</v>
      </c>
      <c r="D99" s="15">
        <v>1</v>
      </c>
      <c r="E99" s="66">
        <v>0</v>
      </c>
      <c r="F99" s="15">
        <f t="shared" si="4"/>
        <v>0</v>
      </c>
    </row>
    <row r="100" spans="1:6" ht="18.75">
      <c r="A100" s="21" t="s">
        <v>5</v>
      </c>
      <c r="B100" s="38" t="s">
        <v>359</v>
      </c>
      <c r="C100" s="10" t="s">
        <v>3</v>
      </c>
      <c r="D100" s="15">
        <v>1</v>
      </c>
      <c r="E100" s="66">
        <v>0</v>
      </c>
      <c r="F100" s="15">
        <f t="shared" si="4"/>
        <v>0</v>
      </c>
    </row>
    <row r="101" spans="1:6" ht="18.75">
      <c r="A101" s="21" t="s">
        <v>6</v>
      </c>
      <c r="B101" s="38" t="s">
        <v>360</v>
      </c>
      <c r="C101" s="10" t="s">
        <v>3</v>
      </c>
      <c r="D101" s="15">
        <v>1</v>
      </c>
      <c r="E101" s="66">
        <v>0</v>
      </c>
      <c r="F101" s="15">
        <f t="shared" si="4"/>
        <v>0</v>
      </c>
    </row>
    <row r="102" spans="1:6" ht="16.5">
      <c r="A102" s="21"/>
      <c r="B102" s="38"/>
      <c r="C102" s="10"/>
      <c r="D102" s="15"/>
      <c r="E102" s="66"/>
      <c r="F102" s="15"/>
    </row>
    <row r="103" spans="1:6" ht="16.5">
      <c r="A103" s="21" t="s">
        <v>8</v>
      </c>
      <c r="B103" s="38" t="s">
        <v>67</v>
      </c>
      <c r="C103" s="10" t="s">
        <v>3</v>
      </c>
      <c r="D103" s="15">
        <v>2</v>
      </c>
      <c r="E103" s="66">
        <v>0</v>
      </c>
      <c r="F103" s="15">
        <f t="shared" si="4"/>
        <v>0</v>
      </c>
    </row>
    <row r="104" spans="1:6" ht="16.5">
      <c r="A104" s="21"/>
      <c r="B104" s="38"/>
      <c r="C104" s="10"/>
      <c r="D104" s="15"/>
      <c r="E104" s="66"/>
      <c r="F104" s="15"/>
    </row>
    <row r="105" spans="1:6" ht="16.5">
      <c r="A105" s="21" t="s">
        <v>9</v>
      </c>
      <c r="B105" s="38" t="s">
        <v>91</v>
      </c>
      <c r="C105" s="10" t="s">
        <v>3</v>
      </c>
      <c r="D105" s="15">
        <v>8</v>
      </c>
      <c r="E105" s="66">
        <v>0</v>
      </c>
      <c r="F105" s="15">
        <f t="shared" si="4"/>
        <v>0</v>
      </c>
    </row>
    <row r="106" spans="1:6" ht="16.5">
      <c r="A106" s="21" t="s">
        <v>10</v>
      </c>
      <c r="B106" s="38" t="s">
        <v>92</v>
      </c>
      <c r="C106" s="10" t="s">
        <v>3</v>
      </c>
      <c r="D106" s="15">
        <v>1</v>
      </c>
      <c r="E106" s="66">
        <v>0</v>
      </c>
      <c r="F106" s="15">
        <f t="shared" si="4"/>
        <v>0</v>
      </c>
    </row>
    <row r="107" spans="1:6" ht="16.5">
      <c r="A107" s="21" t="s">
        <v>14</v>
      </c>
      <c r="B107" s="38" t="s">
        <v>93</v>
      </c>
      <c r="C107" s="10" t="s">
        <v>3</v>
      </c>
      <c r="D107" s="15">
        <v>4</v>
      </c>
      <c r="E107" s="66">
        <v>0</v>
      </c>
      <c r="F107" s="15">
        <f t="shared" si="4"/>
        <v>0</v>
      </c>
    </row>
    <row r="108" spans="1:6" ht="16.5">
      <c r="A108" s="21" t="s">
        <v>11</v>
      </c>
      <c r="B108" s="38" t="s">
        <v>94</v>
      </c>
      <c r="C108" s="10" t="s">
        <v>3</v>
      </c>
      <c r="D108" s="15">
        <v>3</v>
      </c>
      <c r="E108" s="66">
        <v>0</v>
      </c>
      <c r="F108" s="15">
        <f t="shared" si="4"/>
        <v>0</v>
      </c>
    </row>
    <row r="109" spans="1:6" ht="16.5">
      <c r="A109" s="21" t="s">
        <v>12</v>
      </c>
      <c r="B109" s="38" t="s">
        <v>95</v>
      </c>
      <c r="C109" s="10" t="s">
        <v>3</v>
      </c>
      <c r="D109" s="15">
        <v>2</v>
      </c>
      <c r="E109" s="66">
        <v>0</v>
      </c>
      <c r="F109" s="15">
        <f t="shared" si="4"/>
        <v>0</v>
      </c>
    </row>
    <row r="110" spans="1:6" ht="16.5">
      <c r="A110" s="21" t="s">
        <v>13</v>
      </c>
      <c r="B110" s="38" t="s">
        <v>55</v>
      </c>
      <c r="C110" s="10" t="s">
        <v>3</v>
      </c>
      <c r="D110" s="15">
        <v>5</v>
      </c>
      <c r="E110" s="66">
        <v>0</v>
      </c>
      <c r="F110" s="15">
        <f t="shared" si="4"/>
        <v>0</v>
      </c>
    </row>
    <row r="111" spans="1:6" ht="16.5">
      <c r="A111" s="21" t="s">
        <v>15</v>
      </c>
      <c r="B111" s="38" t="s">
        <v>70</v>
      </c>
      <c r="C111" s="10" t="s">
        <v>3</v>
      </c>
      <c r="D111" s="15">
        <v>2</v>
      </c>
      <c r="E111" s="66">
        <v>0</v>
      </c>
      <c r="F111" s="15">
        <f t="shared" si="4"/>
        <v>0</v>
      </c>
    </row>
    <row r="112" spans="1:6" ht="16.5">
      <c r="A112" s="21" t="s">
        <v>29</v>
      </c>
      <c r="B112" s="38" t="s">
        <v>96</v>
      </c>
      <c r="C112" s="10" t="s">
        <v>3</v>
      </c>
      <c r="D112" s="15">
        <v>2</v>
      </c>
      <c r="E112" s="66">
        <v>0</v>
      </c>
      <c r="F112" s="15">
        <f t="shared" si="4"/>
        <v>0</v>
      </c>
    </row>
    <row r="113" spans="1:6" ht="16.5">
      <c r="A113" s="21" t="s">
        <v>30</v>
      </c>
      <c r="B113" s="38" t="s">
        <v>56</v>
      </c>
      <c r="C113" s="10" t="s">
        <v>3</v>
      </c>
      <c r="D113" s="15">
        <v>8</v>
      </c>
      <c r="E113" s="66">
        <v>0</v>
      </c>
      <c r="F113" s="15">
        <f t="shared" si="4"/>
        <v>0</v>
      </c>
    </row>
    <row r="114" spans="1:6" ht="16.5">
      <c r="A114" s="21" t="s">
        <v>31</v>
      </c>
      <c r="B114" s="38" t="s">
        <v>68</v>
      </c>
      <c r="C114" s="10" t="s">
        <v>3</v>
      </c>
      <c r="D114" s="15">
        <v>4</v>
      </c>
      <c r="E114" s="66">
        <v>0</v>
      </c>
      <c r="F114" s="15">
        <f t="shared" si="4"/>
        <v>0</v>
      </c>
    </row>
    <row r="115" spans="1:6" ht="16.5">
      <c r="A115" s="21" t="s">
        <v>44</v>
      </c>
      <c r="B115" s="38" t="s">
        <v>69</v>
      </c>
      <c r="C115" s="10" t="s">
        <v>3</v>
      </c>
      <c r="D115" s="15">
        <v>1</v>
      </c>
      <c r="E115" s="66">
        <v>0</v>
      </c>
      <c r="F115" s="15">
        <f t="shared" si="4"/>
        <v>0</v>
      </c>
    </row>
    <row r="116" spans="1:6" ht="16.5">
      <c r="A116" s="21" t="s">
        <v>45</v>
      </c>
      <c r="B116" s="38" t="s">
        <v>97</v>
      </c>
      <c r="C116" s="10" t="s">
        <v>3</v>
      </c>
      <c r="D116" s="15">
        <v>11</v>
      </c>
      <c r="E116" s="66">
        <v>0</v>
      </c>
      <c r="F116" s="15">
        <f t="shared" si="4"/>
        <v>0</v>
      </c>
    </row>
    <row r="117" spans="1:6" ht="16.5">
      <c r="A117" s="21" t="s">
        <v>46</v>
      </c>
      <c r="B117" s="38" t="s">
        <v>98</v>
      </c>
      <c r="C117" s="10" t="s">
        <v>3</v>
      </c>
      <c r="D117" s="15">
        <v>7</v>
      </c>
      <c r="E117" s="66">
        <v>0</v>
      </c>
      <c r="F117" s="15">
        <f t="shared" si="4"/>
        <v>0</v>
      </c>
    </row>
    <row r="118" spans="1:6" ht="16.5">
      <c r="A118" s="21" t="s">
        <v>47</v>
      </c>
      <c r="B118" s="38" t="s">
        <v>99</v>
      </c>
      <c r="C118" s="10" t="s">
        <v>3</v>
      </c>
      <c r="D118" s="15">
        <v>3</v>
      </c>
      <c r="E118" s="66">
        <v>0</v>
      </c>
      <c r="F118" s="15">
        <f t="shared" si="4"/>
        <v>0</v>
      </c>
    </row>
    <row r="119" spans="1:6" ht="16.5">
      <c r="A119" s="21" t="s">
        <v>48</v>
      </c>
      <c r="B119" s="38" t="s">
        <v>100</v>
      </c>
      <c r="C119" s="10" t="s">
        <v>3</v>
      </c>
      <c r="D119" s="15">
        <v>4</v>
      </c>
      <c r="E119" s="66">
        <v>0</v>
      </c>
      <c r="F119" s="15">
        <f t="shared" si="4"/>
        <v>0</v>
      </c>
    </row>
    <row r="120" spans="1:6" ht="16.5">
      <c r="A120" s="21" t="s">
        <v>49</v>
      </c>
      <c r="B120" s="38" t="s">
        <v>361</v>
      </c>
      <c r="C120" s="10" t="s">
        <v>3</v>
      </c>
      <c r="D120" s="15">
        <v>3</v>
      </c>
      <c r="E120" s="66">
        <v>0</v>
      </c>
      <c r="F120" s="15">
        <f t="shared" si="4"/>
        <v>0</v>
      </c>
    </row>
    <row r="121" spans="1:6" ht="16.5">
      <c r="A121" s="21" t="s">
        <v>50</v>
      </c>
      <c r="B121" s="38" t="s">
        <v>101</v>
      </c>
      <c r="C121" s="10" t="s">
        <v>3</v>
      </c>
      <c r="D121" s="15">
        <v>1</v>
      </c>
      <c r="E121" s="66">
        <v>0</v>
      </c>
      <c r="F121" s="15">
        <f t="shared" si="4"/>
        <v>0</v>
      </c>
    </row>
    <row r="122" spans="1:6" ht="16.5">
      <c r="A122" s="21"/>
      <c r="B122" s="38"/>
      <c r="C122" s="10"/>
      <c r="D122" s="15"/>
      <c r="E122" s="66"/>
      <c r="F122" s="15"/>
    </row>
    <row r="123" spans="1:6" ht="16.5">
      <c r="A123" s="21" t="s">
        <v>51</v>
      </c>
      <c r="B123" s="38" t="s">
        <v>102</v>
      </c>
      <c r="C123" s="10" t="s">
        <v>3</v>
      </c>
      <c r="D123" s="15">
        <f>25-1</f>
        <v>24</v>
      </c>
      <c r="E123" s="66">
        <v>0</v>
      </c>
      <c r="F123" s="15">
        <f t="shared" si="4"/>
        <v>0</v>
      </c>
    </row>
    <row r="124" spans="1:6" ht="16.5">
      <c r="A124" s="21" t="s">
        <v>52</v>
      </c>
      <c r="B124" s="38" t="s">
        <v>104</v>
      </c>
      <c r="C124" s="10" t="s">
        <v>3</v>
      </c>
      <c r="D124" s="15">
        <v>4</v>
      </c>
      <c r="E124" s="66">
        <v>0</v>
      </c>
      <c r="F124" s="15">
        <f t="shared" si="4"/>
        <v>0</v>
      </c>
    </row>
    <row r="125" spans="1:6" ht="16.5">
      <c r="A125" s="21" t="s">
        <v>53</v>
      </c>
      <c r="B125" s="38" t="s">
        <v>103</v>
      </c>
      <c r="C125" s="10" t="s">
        <v>3</v>
      </c>
      <c r="D125" s="15">
        <v>1</v>
      </c>
      <c r="E125" s="66">
        <v>0</v>
      </c>
      <c r="F125" s="15">
        <f t="shared" si="4"/>
        <v>0</v>
      </c>
    </row>
    <row r="126" spans="1:6" ht="16.5">
      <c r="A126" s="21" t="s">
        <v>54</v>
      </c>
      <c r="B126" s="38" t="s">
        <v>105</v>
      </c>
      <c r="C126" s="10" t="s">
        <v>3</v>
      </c>
      <c r="D126" s="15">
        <v>1</v>
      </c>
      <c r="E126" s="66">
        <v>0</v>
      </c>
      <c r="F126" s="15">
        <f t="shared" si="4"/>
        <v>0</v>
      </c>
    </row>
    <row r="127" spans="1:6" ht="16.5">
      <c r="A127" s="21" t="s">
        <v>106</v>
      </c>
      <c r="B127" s="38" t="s">
        <v>107</v>
      </c>
      <c r="C127" s="10" t="s">
        <v>3</v>
      </c>
      <c r="D127" s="15">
        <v>7</v>
      </c>
      <c r="E127" s="66">
        <v>0</v>
      </c>
      <c r="F127" s="15">
        <f t="shared" si="4"/>
        <v>0</v>
      </c>
    </row>
    <row r="128" spans="1:6" ht="16.5">
      <c r="A128" s="21" t="s">
        <v>108</v>
      </c>
      <c r="B128" s="38" t="s">
        <v>109</v>
      </c>
      <c r="C128" s="10" t="s">
        <v>3</v>
      </c>
      <c r="D128" s="15">
        <v>1</v>
      </c>
      <c r="E128" s="66">
        <v>0</v>
      </c>
      <c r="F128" s="15">
        <f t="shared" si="4"/>
        <v>0</v>
      </c>
    </row>
    <row r="129" spans="1:6" ht="16.5">
      <c r="A129" s="21" t="s">
        <v>110</v>
      </c>
      <c r="B129" s="38" t="s">
        <v>111</v>
      </c>
      <c r="C129" s="10" t="s">
        <v>3</v>
      </c>
      <c r="D129" s="15">
        <v>2</v>
      </c>
      <c r="E129" s="66">
        <v>0</v>
      </c>
      <c r="F129" s="15">
        <f t="shared" si="4"/>
        <v>0</v>
      </c>
    </row>
    <row r="130" spans="1:6" ht="16.5">
      <c r="A130" s="21" t="s">
        <v>112</v>
      </c>
      <c r="B130" s="38" t="s">
        <v>113</v>
      </c>
      <c r="C130" s="10" t="s">
        <v>3</v>
      </c>
      <c r="D130" s="15">
        <v>5</v>
      </c>
      <c r="E130" s="66">
        <v>0</v>
      </c>
      <c r="F130" s="15">
        <f t="shared" si="4"/>
        <v>0</v>
      </c>
    </row>
    <row r="131" spans="1:6" ht="16.5">
      <c r="A131" s="21" t="s">
        <v>114</v>
      </c>
      <c r="B131" s="38" t="s">
        <v>115</v>
      </c>
      <c r="C131" s="10" t="s">
        <v>3</v>
      </c>
      <c r="D131" s="15">
        <v>2</v>
      </c>
      <c r="E131" s="66">
        <v>0</v>
      </c>
      <c r="F131" s="15">
        <f t="shared" si="4"/>
        <v>0</v>
      </c>
    </row>
    <row r="132" spans="1:6" ht="16.5">
      <c r="A132" s="21" t="s">
        <v>116</v>
      </c>
      <c r="B132" s="38" t="s">
        <v>117</v>
      </c>
      <c r="C132" s="10" t="s">
        <v>3</v>
      </c>
      <c r="D132" s="15">
        <v>3</v>
      </c>
      <c r="E132" s="66">
        <v>0</v>
      </c>
      <c r="F132" s="15">
        <f aca="true" t="shared" si="5" ref="F132:F139">E132*D132</f>
        <v>0</v>
      </c>
    </row>
    <row r="133" spans="1:6" ht="16.5">
      <c r="A133" s="21" t="s">
        <v>118</v>
      </c>
      <c r="B133" s="38" t="s">
        <v>119</v>
      </c>
      <c r="C133" s="10" t="s">
        <v>3</v>
      </c>
      <c r="D133" s="15">
        <v>3</v>
      </c>
      <c r="E133" s="66">
        <v>0</v>
      </c>
      <c r="F133" s="15">
        <f t="shared" si="5"/>
        <v>0</v>
      </c>
    </row>
    <row r="134" spans="1:6" ht="16.5">
      <c r="A134" s="21" t="s">
        <v>120</v>
      </c>
      <c r="B134" s="38" t="s">
        <v>121</v>
      </c>
      <c r="C134" s="10" t="s">
        <v>3</v>
      </c>
      <c r="D134" s="15">
        <f>35-15</f>
        <v>20</v>
      </c>
      <c r="E134" s="66">
        <v>0</v>
      </c>
      <c r="F134" s="15">
        <f t="shared" si="5"/>
        <v>0</v>
      </c>
    </row>
    <row r="135" spans="1:6" ht="16.5">
      <c r="A135" s="21" t="s">
        <v>122</v>
      </c>
      <c r="B135" s="38" t="s">
        <v>124</v>
      </c>
      <c r="C135" s="10" t="s">
        <v>3</v>
      </c>
      <c r="D135" s="15">
        <f>23-10</f>
        <v>13</v>
      </c>
      <c r="E135" s="66">
        <v>0</v>
      </c>
      <c r="F135" s="15">
        <f t="shared" si="5"/>
        <v>0</v>
      </c>
    </row>
    <row r="136" spans="1:6" ht="16.5">
      <c r="A136" s="21" t="s">
        <v>123</v>
      </c>
      <c r="B136" s="38" t="s">
        <v>125</v>
      </c>
      <c r="C136" s="10" t="s">
        <v>3</v>
      </c>
      <c r="D136" s="15">
        <v>5</v>
      </c>
      <c r="E136" s="66">
        <v>0</v>
      </c>
      <c r="F136" s="15">
        <f t="shared" si="5"/>
        <v>0</v>
      </c>
    </row>
    <row r="137" spans="1:6" ht="16.5">
      <c r="A137" s="21" t="s">
        <v>126</v>
      </c>
      <c r="B137" s="38" t="s">
        <v>127</v>
      </c>
      <c r="C137" s="10" t="s">
        <v>3</v>
      </c>
      <c r="D137" s="15">
        <v>10</v>
      </c>
      <c r="E137" s="66">
        <v>0</v>
      </c>
      <c r="F137" s="15">
        <f t="shared" si="5"/>
        <v>0</v>
      </c>
    </row>
    <row r="138" spans="1:6" ht="16.5">
      <c r="A138" s="21" t="s">
        <v>128</v>
      </c>
      <c r="B138" s="38" t="s">
        <v>129</v>
      </c>
      <c r="C138" s="10" t="s">
        <v>3</v>
      </c>
      <c r="D138" s="15">
        <v>1</v>
      </c>
      <c r="E138" s="66">
        <v>0</v>
      </c>
      <c r="F138" s="15">
        <f t="shared" si="5"/>
        <v>0</v>
      </c>
    </row>
    <row r="139" spans="1:6" ht="16.5">
      <c r="A139" s="21" t="s">
        <v>130</v>
      </c>
      <c r="B139" s="38" t="s">
        <v>131</v>
      </c>
      <c r="C139" s="10" t="s">
        <v>3</v>
      </c>
      <c r="D139" s="15">
        <v>3</v>
      </c>
      <c r="E139" s="66">
        <v>0</v>
      </c>
      <c r="F139" s="15">
        <f t="shared" si="5"/>
        <v>0</v>
      </c>
    </row>
    <row r="140" spans="1:6" ht="16.5">
      <c r="A140" s="21"/>
      <c r="B140" s="38"/>
      <c r="C140" s="10"/>
      <c r="D140" s="15"/>
      <c r="E140" s="66"/>
      <c r="F140" s="15"/>
    </row>
    <row r="141" spans="1:6" ht="16.5">
      <c r="A141" s="21" t="s">
        <v>132</v>
      </c>
      <c r="B141" s="38" t="s">
        <v>133</v>
      </c>
      <c r="C141" s="10" t="s">
        <v>3</v>
      </c>
      <c r="D141" s="15">
        <v>1</v>
      </c>
      <c r="E141" s="66">
        <v>0</v>
      </c>
      <c r="F141" s="15">
        <f>E141*D141</f>
        <v>0</v>
      </c>
    </row>
    <row r="142" spans="1:6" ht="16.5">
      <c r="A142" s="21" t="s">
        <v>134</v>
      </c>
      <c r="B142" s="38" t="s">
        <v>135</v>
      </c>
      <c r="C142" s="10" t="s">
        <v>3</v>
      </c>
      <c r="D142" s="15">
        <v>1</v>
      </c>
      <c r="E142" s="66">
        <v>0</v>
      </c>
      <c r="F142" s="15">
        <f>E142*D142</f>
        <v>0</v>
      </c>
    </row>
    <row r="143" spans="1:6" ht="16.5">
      <c r="A143" s="21"/>
      <c r="B143" s="43"/>
      <c r="C143" s="10"/>
      <c r="D143" s="15"/>
      <c r="E143" s="66"/>
      <c r="F143" s="15"/>
    </row>
    <row r="144" spans="1:6" ht="16.5">
      <c r="A144" s="27" t="s">
        <v>58</v>
      </c>
      <c r="B144" s="17" t="s">
        <v>57</v>
      </c>
      <c r="C144" s="10"/>
      <c r="D144" s="15"/>
      <c r="E144" s="66"/>
      <c r="F144" s="15"/>
    </row>
    <row r="145" spans="1:6" ht="48" customHeight="1">
      <c r="A145" s="21"/>
      <c r="B145" s="44" t="s">
        <v>355</v>
      </c>
      <c r="C145" s="10"/>
      <c r="D145" s="15"/>
      <c r="E145" s="66"/>
      <c r="F145" s="15"/>
    </row>
    <row r="146" spans="1:6" ht="16.5">
      <c r="A146" s="21" t="s">
        <v>2</v>
      </c>
      <c r="B146" s="8" t="s">
        <v>59</v>
      </c>
      <c r="C146" s="10" t="s">
        <v>3</v>
      </c>
      <c r="D146" s="15">
        <v>5</v>
      </c>
      <c r="E146" s="66">
        <v>0</v>
      </c>
      <c r="F146" s="15">
        <f t="shared" si="4"/>
        <v>0</v>
      </c>
    </row>
    <row r="147" spans="1:6" ht="16.5">
      <c r="A147" s="21" t="s">
        <v>4</v>
      </c>
      <c r="B147" s="8" t="s">
        <v>136</v>
      </c>
      <c r="C147" s="10" t="s">
        <v>3</v>
      </c>
      <c r="D147" s="15">
        <v>3</v>
      </c>
      <c r="E147" s="66">
        <v>0</v>
      </c>
      <c r="F147" s="15">
        <f t="shared" si="4"/>
        <v>0</v>
      </c>
    </row>
    <row r="148" spans="1:6" ht="16.5">
      <c r="A148" s="21" t="s">
        <v>5</v>
      </c>
      <c r="B148" s="8" t="s">
        <v>137</v>
      </c>
      <c r="C148" s="10" t="s">
        <v>3</v>
      </c>
      <c r="D148" s="15">
        <v>1</v>
      </c>
      <c r="E148" s="66">
        <v>0</v>
      </c>
      <c r="F148" s="15">
        <f t="shared" si="4"/>
        <v>0</v>
      </c>
    </row>
    <row r="149" spans="1:6" ht="16.5">
      <c r="A149" s="21" t="s">
        <v>6</v>
      </c>
      <c r="B149" s="8" t="s">
        <v>71</v>
      </c>
      <c r="C149" s="10" t="s">
        <v>3</v>
      </c>
      <c r="D149" s="15">
        <v>3</v>
      </c>
      <c r="E149" s="66">
        <v>0</v>
      </c>
      <c r="F149" s="15">
        <f t="shared" si="4"/>
        <v>0</v>
      </c>
    </row>
    <row r="150" spans="1:6" ht="16.5" customHeight="1">
      <c r="A150" s="21" t="s">
        <v>8</v>
      </c>
      <c r="B150" s="38" t="s">
        <v>362</v>
      </c>
      <c r="C150" s="10" t="s">
        <v>3</v>
      </c>
      <c r="D150" s="15">
        <v>1</v>
      </c>
      <c r="E150" s="66">
        <v>0</v>
      </c>
      <c r="F150" s="15">
        <f t="shared" si="4"/>
        <v>0</v>
      </c>
    </row>
    <row r="151" spans="1:6" ht="16.5">
      <c r="A151" s="21" t="s">
        <v>9</v>
      </c>
      <c r="B151" s="38" t="s">
        <v>139</v>
      </c>
      <c r="C151" s="10" t="s">
        <v>3</v>
      </c>
      <c r="D151" s="15">
        <v>1</v>
      </c>
      <c r="E151" s="66">
        <v>0</v>
      </c>
      <c r="F151" s="15">
        <f t="shared" si="4"/>
        <v>0</v>
      </c>
    </row>
    <row r="152" spans="1:6" ht="16.5">
      <c r="A152" s="21" t="s">
        <v>10</v>
      </c>
      <c r="B152" s="38" t="s">
        <v>138</v>
      </c>
      <c r="C152" s="10" t="s">
        <v>3</v>
      </c>
      <c r="D152" s="15">
        <v>1</v>
      </c>
      <c r="E152" s="66">
        <v>0</v>
      </c>
      <c r="F152" s="15">
        <f t="shared" si="4"/>
        <v>0</v>
      </c>
    </row>
    <row r="153" spans="1:6" ht="16.5">
      <c r="A153" s="21" t="s">
        <v>14</v>
      </c>
      <c r="B153" s="38" t="s">
        <v>144</v>
      </c>
      <c r="C153" s="10" t="s">
        <v>3</v>
      </c>
      <c r="D153" s="15">
        <v>7</v>
      </c>
      <c r="E153" s="66">
        <v>0</v>
      </c>
      <c r="F153" s="15">
        <f t="shared" si="4"/>
        <v>0</v>
      </c>
    </row>
    <row r="154" spans="1:6" ht="17.25" thickBot="1">
      <c r="A154" s="21" t="s">
        <v>11</v>
      </c>
      <c r="B154" s="42" t="s">
        <v>72</v>
      </c>
      <c r="C154" s="14" t="s">
        <v>3</v>
      </c>
      <c r="D154" s="28">
        <v>7</v>
      </c>
      <c r="E154" s="64">
        <v>0</v>
      </c>
      <c r="F154" s="28">
        <f t="shared" si="4"/>
        <v>0</v>
      </c>
    </row>
    <row r="155" spans="1:6" ht="33.75" thickTop="1">
      <c r="A155" s="21"/>
      <c r="B155" s="17" t="s">
        <v>60</v>
      </c>
      <c r="C155" s="10"/>
      <c r="D155" s="15"/>
      <c r="E155" s="66"/>
      <c r="F155" s="35">
        <f>SUM(F87:F154)</f>
        <v>0</v>
      </c>
    </row>
    <row r="156" spans="1:6" ht="16.5">
      <c r="A156" s="10"/>
      <c r="B156" s="10"/>
      <c r="C156" s="10"/>
      <c r="D156" s="15"/>
      <c r="E156" s="66"/>
      <c r="F156" s="15"/>
    </row>
    <row r="157" spans="1:6" ht="16.5">
      <c r="A157" s="27" t="s">
        <v>8</v>
      </c>
      <c r="B157" s="17" t="s">
        <v>32</v>
      </c>
      <c r="C157" s="10"/>
      <c r="D157" s="15"/>
      <c r="E157" s="66"/>
      <c r="F157" s="15"/>
    </row>
    <row r="158" spans="1:6" ht="16.5">
      <c r="A158" s="27"/>
      <c r="B158" s="17"/>
      <c r="C158" s="10"/>
      <c r="D158" s="15"/>
      <c r="E158" s="66"/>
      <c r="F158" s="15"/>
    </row>
    <row r="159" spans="1:6" ht="33">
      <c r="A159" s="21" t="s">
        <v>2</v>
      </c>
      <c r="B159" s="36" t="s">
        <v>262</v>
      </c>
      <c r="C159" s="10" t="s">
        <v>1</v>
      </c>
      <c r="D159" s="15">
        <v>21</v>
      </c>
      <c r="E159" s="66">
        <v>0</v>
      </c>
      <c r="F159" s="15">
        <f aca="true" t="shared" si="6" ref="F159:F165">+E159*$D159</f>
        <v>0</v>
      </c>
    </row>
    <row r="160" spans="1:6" ht="33">
      <c r="A160" s="21" t="s">
        <v>4</v>
      </c>
      <c r="B160" s="36" t="s">
        <v>263</v>
      </c>
      <c r="C160" s="10" t="s">
        <v>3</v>
      </c>
      <c r="D160" s="15">
        <v>4</v>
      </c>
      <c r="E160" s="66">
        <v>0</v>
      </c>
      <c r="F160" s="15">
        <f t="shared" si="6"/>
        <v>0</v>
      </c>
    </row>
    <row r="161" spans="1:6" ht="49.5">
      <c r="A161" s="21" t="s">
        <v>5</v>
      </c>
      <c r="B161" s="36" t="s">
        <v>363</v>
      </c>
      <c r="C161" s="10" t="s">
        <v>3</v>
      </c>
      <c r="D161" s="15">
        <v>4</v>
      </c>
      <c r="E161" s="66">
        <v>0</v>
      </c>
      <c r="F161" s="15">
        <f t="shared" si="6"/>
        <v>0</v>
      </c>
    </row>
    <row r="162" spans="1:6" ht="49.5">
      <c r="A162" s="21" t="s">
        <v>6</v>
      </c>
      <c r="B162" s="36" t="s">
        <v>364</v>
      </c>
      <c r="C162" s="10" t="s">
        <v>1</v>
      </c>
      <c r="D162" s="15">
        <v>8</v>
      </c>
      <c r="E162" s="66">
        <v>0</v>
      </c>
      <c r="F162" s="15">
        <f t="shared" si="6"/>
        <v>0</v>
      </c>
    </row>
    <row r="163" spans="1:6" ht="49.5" customHeight="1">
      <c r="A163" s="21" t="s">
        <v>8</v>
      </c>
      <c r="B163" s="36" t="s">
        <v>264</v>
      </c>
      <c r="C163" s="10" t="s">
        <v>3</v>
      </c>
      <c r="D163" s="15">
        <v>4</v>
      </c>
      <c r="E163" s="66">
        <v>0</v>
      </c>
      <c r="F163" s="15">
        <f t="shared" si="6"/>
        <v>0</v>
      </c>
    </row>
    <row r="164" spans="1:6" ht="66">
      <c r="A164" s="21" t="s">
        <v>9</v>
      </c>
      <c r="B164" s="36" t="s">
        <v>265</v>
      </c>
      <c r="C164" s="10" t="s">
        <v>21</v>
      </c>
      <c r="D164" s="15">
        <v>6.5</v>
      </c>
      <c r="E164" s="66">
        <v>0</v>
      </c>
      <c r="F164" s="15">
        <f t="shared" si="6"/>
        <v>0</v>
      </c>
    </row>
    <row r="165" spans="1:6" ht="66">
      <c r="A165" s="21" t="s">
        <v>10</v>
      </c>
      <c r="B165" s="36" t="s">
        <v>365</v>
      </c>
      <c r="C165" s="10" t="s">
        <v>1</v>
      </c>
      <c r="D165" s="15">
        <v>6.5</v>
      </c>
      <c r="E165" s="66">
        <v>0</v>
      </c>
      <c r="F165" s="15">
        <f t="shared" si="6"/>
        <v>0</v>
      </c>
    </row>
    <row r="166" spans="1:6" ht="33">
      <c r="A166" s="21" t="s">
        <v>14</v>
      </c>
      <c r="B166" s="36" t="s">
        <v>65</v>
      </c>
      <c r="C166" s="10" t="s">
        <v>1</v>
      </c>
      <c r="D166" s="15">
        <f>D28</f>
        <v>1683</v>
      </c>
      <c r="E166" s="66">
        <v>0</v>
      </c>
      <c r="F166" s="15">
        <f aca="true" t="shared" si="7" ref="F166:F176">+E166*$D166</f>
        <v>0</v>
      </c>
    </row>
    <row r="167" spans="1:6" ht="33">
      <c r="A167" s="21" t="s">
        <v>11</v>
      </c>
      <c r="B167" s="36" t="s">
        <v>141</v>
      </c>
      <c r="C167" s="10" t="s">
        <v>22</v>
      </c>
      <c r="D167" s="15">
        <f>D29</f>
        <v>1711.05</v>
      </c>
      <c r="E167" s="66">
        <v>0</v>
      </c>
      <c r="F167" s="15">
        <f t="shared" si="7"/>
        <v>0</v>
      </c>
    </row>
    <row r="168" spans="1:6" ht="32.25" customHeight="1">
      <c r="A168" s="21" t="s">
        <v>12</v>
      </c>
      <c r="B168" s="36" t="s">
        <v>81</v>
      </c>
      <c r="C168" s="10" t="s">
        <v>22</v>
      </c>
      <c r="D168" s="15">
        <f>D169</f>
        <v>2711.05</v>
      </c>
      <c r="E168" s="66">
        <v>0</v>
      </c>
      <c r="F168" s="15">
        <f t="shared" si="7"/>
        <v>0</v>
      </c>
    </row>
    <row r="169" spans="1:6" ht="33" customHeight="1">
      <c r="A169" s="21" t="s">
        <v>13</v>
      </c>
      <c r="B169" s="36" t="s">
        <v>140</v>
      </c>
      <c r="C169" s="10" t="s">
        <v>22</v>
      </c>
      <c r="D169" s="15">
        <f>D167+1000</f>
        <v>2711.05</v>
      </c>
      <c r="E169" s="66">
        <v>0</v>
      </c>
      <c r="F169" s="15">
        <f t="shared" si="7"/>
        <v>0</v>
      </c>
    </row>
    <row r="170" spans="1:6" ht="66">
      <c r="A170" s="21" t="s">
        <v>15</v>
      </c>
      <c r="B170" s="36" t="s">
        <v>366</v>
      </c>
      <c r="C170" s="10" t="s">
        <v>3</v>
      </c>
      <c r="D170" s="15">
        <v>62</v>
      </c>
      <c r="E170" s="66">
        <v>0</v>
      </c>
      <c r="F170" s="15">
        <f t="shared" si="7"/>
        <v>0</v>
      </c>
    </row>
    <row r="171" spans="1:6" ht="66">
      <c r="A171" s="21" t="s">
        <v>29</v>
      </c>
      <c r="B171" s="36" t="s">
        <v>143</v>
      </c>
      <c r="C171" s="10" t="s">
        <v>3</v>
      </c>
      <c r="D171" s="15">
        <v>5</v>
      </c>
      <c r="E171" s="66">
        <v>0</v>
      </c>
      <c r="F171" s="15">
        <f t="shared" si="7"/>
        <v>0</v>
      </c>
    </row>
    <row r="172" spans="1:6" ht="50.25" customHeight="1">
      <c r="A172" s="21" t="s">
        <v>30</v>
      </c>
      <c r="B172" s="36" t="s">
        <v>142</v>
      </c>
      <c r="C172" s="10" t="s">
        <v>3</v>
      </c>
      <c r="D172" s="15">
        <v>7</v>
      </c>
      <c r="E172" s="66">
        <v>0</v>
      </c>
      <c r="F172" s="15">
        <f t="shared" si="7"/>
        <v>0</v>
      </c>
    </row>
    <row r="173" spans="1:6" ht="106.5" customHeight="1">
      <c r="A173" s="21" t="s">
        <v>31</v>
      </c>
      <c r="B173" s="70" t="s">
        <v>367</v>
      </c>
      <c r="C173" s="10" t="s">
        <v>3</v>
      </c>
      <c r="D173" s="15">
        <v>1</v>
      </c>
      <c r="E173" s="66">
        <v>0</v>
      </c>
      <c r="F173" s="15">
        <f t="shared" si="7"/>
        <v>0</v>
      </c>
    </row>
    <row r="174" spans="1:6" ht="99">
      <c r="A174" s="21" t="s">
        <v>44</v>
      </c>
      <c r="B174" s="44" t="s">
        <v>66</v>
      </c>
      <c r="C174" s="10" t="s">
        <v>3</v>
      </c>
      <c r="D174" s="15">
        <v>1</v>
      </c>
      <c r="E174" s="66">
        <v>0</v>
      </c>
      <c r="F174" s="15">
        <f t="shared" si="7"/>
        <v>0</v>
      </c>
    </row>
    <row r="175" spans="1:6" ht="33">
      <c r="A175" s="21" t="s">
        <v>45</v>
      </c>
      <c r="B175" s="36" t="s">
        <v>368</v>
      </c>
      <c r="C175" s="10" t="s">
        <v>21</v>
      </c>
      <c r="D175" s="15">
        <v>1</v>
      </c>
      <c r="E175" s="66">
        <v>0</v>
      </c>
      <c r="F175" s="15">
        <f t="shared" si="7"/>
        <v>0</v>
      </c>
    </row>
    <row r="176" spans="1:6" ht="32.25" customHeight="1">
      <c r="A176" s="21" t="s">
        <v>46</v>
      </c>
      <c r="B176" s="36" t="s">
        <v>34</v>
      </c>
      <c r="C176" s="10" t="s">
        <v>1</v>
      </c>
      <c r="D176" s="15">
        <f>D11+D12+D13+D14</f>
        <v>1711.05</v>
      </c>
      <c r="E176" s="66">
        <v>0</v>
      </c>
      <c r="F176" s="15">
        <f t="shared" si="7"/>
        <v>0</v>
      </c>
    </row>
    <row r="177" spans="1:6" ht="17.25" thickBot="1">
      <c r="A177" s="21" t="s">
        <v>47</v>
      </c>
      <c r="B177" s="42" t="s">
        <v>35</v>
      </c>
      <c r="C177" s="14" t="s">
        <v>26</v>
      </c>
      <c r="D177" s="28">
        <v>1</v>
      </c>
      <c r="E177" s="64"/>
      <c r="F177" s="28">
        <v>0</v>
      </c>
    </row>
    <row r="178" spans="1:6" ht="17.25" thickTop="1">
      <c r="A178" s="10"/>
      <c r="B178" s="78" t="s">
        <v>61</v>
      </c>
      <c r="C178" s="78"/>
      <c r="D178" s="10"/>
      <c r="E178" s="67"/>
      <c r="F178" s="35">
        <f>SUM(F159:F177)</f>
        <v>0</v>
      </c>
    </row>
  </sheetData>
  <sheetProtection/>
  <mergeCells count="9">
    <mergeCell ref="C8:E8"/>
    <mergeCell ref="B178:C178"/>
    <mergeCell ref="B1:E1"/>
    <mergeCell ref="B2:E2"/>
    <mergeCell ref="C3:E3"/>
    <mergeCell ref="C5:E5"/>
    <mergeCell ref="C6:E6"/>
    <mergeCell ref="C7:E7"/>
    <mergeCell ref="C4:E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7" r:id="rId1"/>
  <headerFooter alignWithMargins="0">
    <oddHeader>&amp;L&amp;"Arial Narrow,Navadno"&amp;8DETAJL infrastruktura d.o.o., Na produ 13, Vipava&amp;C&amp;"Arial Narrow,Navadno"&amp;8Vodovod ČN Hubelj - Lokavec&amp;R&amp;"Arial Narrow,Navadno"&amp;8vodovod</oddHeader>
    <oddFooter>&amp;C&amp;P</oddFooter>
  </headerFooter>
  <rowBreaks count="4" manualBreakCount="4">
    <brk id="8" max="255" man="1"/>
    <brk id="71" max="5" man="1"/>
    <brk id="95" max="255" man="1"/>
    <brk id="1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81"/>
  <sheetViews>
    <sheetView zoomScaleSheetLayoutView="100" workbookViewId="0" topLeftCell="A64">
      <selection activeCell="E80" sqref="E80"/>
    </sheetView>
  </sheetViews>
  <sheetFormatPr defaultColWidth="9.140625" defaultRowHeight="15"/>
  <cols>
    <col min="1" max="1" width="5.00390625" style="5" customWidth="1"/>
    <col min="2" max="2" width="40.7109375" style="2" customWidth="1"/>
    <col min="3" max="3" width="6.421875" style="1" customWidth="1"/>
    <col min="4" max="4" width="8.8515625" style="3" customWidth="1"/>
    <col min="5" max="5" width="10.57421875" style="3" customWidth="1"/>
    <col min="6" max="6" width="12.140625" style="3" customWidth="1"/>
    <col min="7" max="7" width="9.140625" style="1" customWidth="1"/>
    <col min="8" max="8" width="14.140625" style="1" customWidth="1"/>
    <col min="9" max="16384" width="9.140625" style="1" customWidth="1"/>
  </cols>
  <sheetData>
    <row r="1" spans="1:7" s="26" customFormat="1" ht="120" customHeight="1">
      <c r="A1" s="23"/>
      <c r="B1" s="82" t="str">
        <f>REKAPITULACIJA!A1</f>
        <v>VODOVOD ČN HUBELJ - LOKAVEC                                                                         (GORENJE, ČOHI, BROD IN SLOKARJI)  -  1. FAZA</v>
      </c>
      <c r="C1" s="83"/>
      <c r="D1" s="83"/>
      <c r="E1" s="83"/>
      <c r="F1" s="24"/>
      <c r="G1" s="25"/>
    </row>
    <row r="2" spans="1:7" s="26" customFormat="1" ht="15.75">
      <c r="A2" s="23"/>
      <c r="B2" s="82" t="s">
        <v>145</v>
      </c>
      <c r="C2" s="82"/>
      <c r="D2" s="82"/>
      <c r="E2" s="82"/>
      <c r="F2" s="24"/>
      <c r="G2" s="25"/>
    </row>
    <row r="3" spans="2:7" ht="16.5">
      <c r="B3" s="17" t="s">
        <v>16</v>
      </c>
      <c r="C3" s="77">
        <f>F15</f>
        <v>0</v>
      </c>
      <c r="D3" s="80"/>
      <c r="E3" s="80"/>
      <c r="G3" s="4"/>
    </row>
    <row r="4" spans="2:7" ht="16.5">
      <c r="B4" s="17" t="s">
        <v>17</v>
      </c>
      <c r="C4" s="77">
        <f>F20</f>
        <v>0</v>
      </c>
      <c r="D4" s="80"/>
      <c r="E4" s="80"/>
      <c r="G4" s="4"/>
    </row>
    <row r="5" spans="2:7" ht="16.5">
      <c r="B5" s="17" t="s">
        <v>74</v>
      </c>
      <c r="C5" s="77">
        <f>F25</f>
        <v>0</v>
      </c>
      <c r="D5" s="80"/>
      <c r="E5" s="80"/>
      <c r="G5" s="4"/>
    </row>
    <row r="6" spans="2:7" ht="16.5">
      <c r="B6" s="17" t="s">
        <v>75</v>
      </c>
      <c r="C6" s="77">
        <f>F34</f>
        <v>0</v>
      </c>
      <c r="D6" s="80"/>
      <c r="E6" s="80"/>
      <c r="G6" s="4"/>
    </row>
    <row r="7" spans="2:7" ht="16.5">
      <c r="B7" s="17" t="s">
        <v>156</v>
      </c>
      <c r="C7" s="77">
        <f>F48</f>
        <v>0</v>
      </c>
      <c r="D7" s="80"/>
      <c r="E7" s="80"/>
      <c r="G7" s="4"/>
    </row>
    <row r="8" spans="2:7" ht="16.5">
      <c r="B8" s="17" t="s">
        <v>163</v>
      </c>
      <c r="C8" s="77">
        <f>F56</f>
        <v>0</v>
      </c>
      <c r="D8" s="80"/>
      <c r="E8" s="80"/>
      <c r="G8" s="4"/>
    </row>
    <row r="9" spans="2:7" ht="17.25" thickBot="1">
      <c r="B9" s="33" t="s">
        <v>170</v>
      </c>
      <c r="C9" s="81">
        <f>F80</f>
        <v>0</v>
      </c>
      <c r="D9" s="76"/>
      <c r="E9" s="76"/>
      <c r="G9" s="4"/>
    </row>
    <row r="10" spans="2:7" ht="17.25" thickTop="1">
      <c r="B10" s="17" t="s">
        <v>7</v>
      </c>
      <c r="C10" s="77">
        <f>SUM(C3:E9)</f>
        <v>0</v>
      </c>
      <c r="D10" s="80"/>
      <c r="E10" s="80"/>
      <c r="G10" s="4"/>
    </row>
    <row r="11" spans="1:7" s="10" customFormat="1" ht="16.5">
      <c r="A11" s="27" t="s">
        <v>2</v>
      </c>
      <c r="B11" s="17" t="s">
        <v>16</v>
      </c>
      <c r="D11" s="15"/>
      <c r="E11" s="15"/>
      <c r="F11" s="15"/>
      <c r="G11" s="22"/>
    </row>
    <row r="12" spans="1:7" s="10" customFormat="1" ht="33">
      <c r="A12" s="21" t="s">
        <v>2</v>
      </c>
      <c r="B12" s="8" t="s">
        <v>146</v>
      </c>
      <c r="C12" s="10" t="s">
        <v>22</v>
      </c>
      <c r="D12" s="15">
        <v>1.5</v>
      </c>
      <c r="E12" s="15">
        <v>0</v>
      </c>
      <c r="F12" s="15">
        <f>+E12*$D12</f>
        <v>0</v>
      </c>
      <c r="G12" s="22"/>
    </row>
    <row r="13" spans="1:7" s="10" customFormat="1" ht="33">
      <c r="A13" s="21" t="s">
        <v>4</v>
      </c>
      <c r="B13" s="8" t="s">
        <v>147</v>
      </c>
      <c r="C13" s="10" t="s">
        <v>22</v>
      </c>
      <c r="D13" s="15">
        <v>1.7</v>
      </c>
      <c r="E13" s="15">
        <v>0</v>
      </c>
      <c r="F13" s="15">
        <f>+E13*$D13</f>
        <v>0</v>
      </c>
      <c r="G13" s="22"/>
    </row>
    <row r="14" spans="1:7" s="10" customFormat="1" ht="66.75" thickBot="1">
      <c r="A14" s="21" t="s">
        <v>5</v>
      </c>
      <c r="B14" s="49" t="s">
        <v>369</v>
      </c>
      <c r="C14" s="14" t="s">
        <v>22</v>
      </c>
      <c r="D14" s="28">
        <v>17</v>
      </c>
      <c r="E14" s="28">
        <v>0</v>
      </c>
      <c r="F14" s="28">
        <f>+E14*$D14</f>
        <v>0</v>
      </c>
      <c r="G14" s="22"/>
    </row>
    <row r="15" spans="1:7" s="10" customFormat="1" ht="17.25" thickTop="1">
      <c r="A15" s="21"/>
      <c r="B15" s="17" t="s">
        <v>62</v>
      </c>
      <c r="D15" s="15"/>
      <c r="E15" s="15"/>
      <c r="F15" s="35">
        <f>SUM(F12:F14)</f>
        <v>0</v>
      </c>
      <c r="G15" s="22"/>
    </row>
    <row r="16" spans="1:7" s="10" customFormat="1" ht="16.5">
      <c r="A16" s="21"/>
      <c r="B16" s="8"/>
      <c r="D16" s="15"/>
      <c r="E16" s="15"/>
      <c r="F16" s="15"/>
      <c r="G16" s="22"/>
    </row>
    <row r="17" spans="1:7" s="10" customFormat="1" ht="16.5">
      <c r="A17" s="27" t="s">
        <v>4</v>
      </c>
      <c r="B17" s="17" t="s">
        <v>17</v>
      </c>
      <c r="D17" s="15"/>
      <c r="E17" s="15"/>
      <c r="F17" s="15"/>
      <c r="G17" s="22"/>
    </row>
    <row r="18" spans="1:7" s="10" customFormat="1" ht="99">
      <c r="A18" s="21" t="s">
        <v>2</v>
      </c>
      <c r="B18" s="73" t="s">
        <v>370</v>
      </c>
      <c r="C18" s="10" t="s">
        <v>21</v>
      </c>
      <c r="D18" s="15">
        <v>3.5</v>
      </c>
      <c r="E18" s="15">
        <v>0</v>
      </c>
      <c r="F18" s="15">
        <f>+E18*$D18</f>
        <v>0</v>
      </c>
      <c r="G18" s="22"/>
    </row>
    <row r="19" spans="1:7" s="10" customFormat="1" ht="33.75" thickBot="1">
      <c r="A19" s="21" t="s">
        <v>4</v>
      </c>
      <c r="B19" s="46" t="s">
        <v>148</v>
      </c>
      <c r="C19" s="14" t="s">
        <v>22</v>
      </c>
      <c r="D19" s="28">
        <v>5.5</v>
      </c>
      <c r="E19" s="14">
        <v>0</v>
      </c>
      <c r="F19" s="28">
        <f>+E19*$D19</f>
        <v>0</v>
      </c>
      <c r="G19" s="22"/>
    </row>
    <row r="20" spans="1:7" s="10" customFormat="1" ht="17.25" thickTop="1">
      <c r="A20" s="21"/>
      <c r="B20" s="17" t="s">
        <v>62</v>
      </c>
      <c r="D20" s="15"/>
      <c r="E20" s="15"/>
      <c r="F20" s="35">
        <f>SUM(F18:F19)</f>
        <v>0</v>
      </c>
      <c r="G20" s="22"/>
    </row>
    <row r="21" spans="1:7" s="10" customFormat="1" ht="16.5">
      <c r="A21" s="21"/>
      <c r="B21" s="8"/>
      <c r="D21" s="15"/>
      <c r="E21" s="15"/>
      <c r="F21" s="15"/>
      <c r="G21" s="22"/>
    </row>
    <row r="22" spans="1:7" s="10" customFormat="1" ht="16.5">
      <c r="A22" s="27" t="s">
        <v>5</v>
      </c>
      <c r="B22" s="17" t="s">
        <v>74</v>
      </c>
      <c r="D22" s="15"/>
      <c r="E22" s="15"/>
      <c r="F22" s="15"/>
      <c r="G22" s="22"/>
    </row>
    <row r="23" spans="1:10" s="10" customFormat="1" ht="48.75" customHeight="1">
      <c r="A23" s="21" t="s">
        <v>6</v>
      </c>
      <c r="B23" s="36" t="s">
        <v>149</v>
      </c>
      <c r="C23" s="10" t="s">
        <v>22</v>
      </c>
      <c r="D23" s="15">
        <v>6</v>
      </c>
      <c r="E23" s="15">
        <v>0</v>
      </c>
      <c r="F23" s="15">
        <f>+E23*$D23</f>
        <v>0</v>
      </c>
      <c r="G23" s="22"/>
      <c r="J23" s="48"/>
    </row>
    <row r="24" spans="1:10" s="10" customFormat="1" ht="35.25" thickBot="1">
      <c r="A24" s="21" t="s">
        <v>8</v>
      </c>
      <c r="B24" s="12" t="s">
        <v>150</v>
      </c>
      <c r="C24" s="14" t="s">
        <v>3</v>
      </c>
      <c r="D24" s="28">
        <v>2</v>
      </c>
      <c r="E24" s="28">
        <v>0</v>
      </c>
      <c r="F24" s="28">
        <f>+E24*$D24</f>
        <v>0</v>
      </c>
      <c r="G24" s="22"/>
      <c r="J24" s="48"/>
    </row>
    <row r="25" spans="1:7" s="10" customFormat="1" ht="17.25" thickTop="1">
      <c r="A25" s="21"/>
      <c r="B25" s="17" t="s">
        <v>78</v>
      </c>
      <c r="D25" s="15"/>
      <c r="E25" s="15"/>
      <c r="F25" s="35">
        <f>SUM(F23:F24)</f>
        <v>0</v>
      </c>
      <c r="G25" s="22"/>
    </row>
    <row r="26" spans="1:7" s="10" customFormat="1" ht="16.5">
      <c r="A26" s="21"/>
      <c r="B26" s="8"/>
      <c r="D26" s="15"/>
      <c r="E26" s="15"/>
      <c r="F26" s="15"/>
      <c r="G26" s="22"/>
    </row>
    <row r="27" spans="1:7" s="10" customFormat="1" ht="16.5">
      <c r="A27" s="27" t="s">
        <v>6</v>
      </c>
      <c r="B27" s="17" t="s">
        <v>75</v>
      </c>
      <c r="D27" s="15"/>
      <c r="E27" s="15"/>
      <c r="F27" s="15"/>
      <c r="G27" s="22"/>
    </row>
    <row r="28" spans="1:7" s="10" customFormat="1" ht="33">
      <c r="A28" s="21" t="s">
        <v>2</v>
      </c>
      <c r="B28" s="36" t="s">
        <v>300</v>
      </c>
      <c r="D28" s="15"/>
      <c r="E28" s="15"/>
      <c r="F28" s="15"/>
      <c r="G28" s="22"/>
    </row>
    <row r="29" spans="1:7" s="10" customFormat="1" ht="18">
      <c r="A29" s="21"/>
      <c r="B29" s="8" t="s">
        <v>151</v>
      </c>
      <c r="C29" s="10" t="s">
        <v>21</v>
      </c>
      <c r="D29" s="15">
        <v>0.2</v>
      </c>
      <c r="E29" s="15">
        <v>0</v>
      </c>
      <c r="F29" s="15">
        <f>+E29*$D29</f>
        <v>0</v>
      </c>
      <c r="G29" s="22"/>
    </row>
    <row r="30" spans="1:7" s="10" customFormat="1" ht="18">
      <c r="A30" s="21"/>
      <c r="B30" s="8" t="s">
        <v>152</v>
      </c>
      <c r="C30" s="10" t="s">
        <v>21</v>
      </c>
      <c r="D30" s="15">
        <v>0.3</v>
      </c>
      <c r="E30" s="15">
        <v>0</v>
      </c>
      <c r="F30" s="15">
        <f>+E30*$D30</f>
        <v>0</v>
      </c>
      <c r="G30" s="22"/>
    </row>
    <row r="31" spans="1:7" s="10" customFormat="1" ht="51">
      <c r="A31" s="21" t="s">
        <v>4</v>
      </c>
      <c r="B31" s="36" t="s">
        <v>154</v>
      </c>
      <c r="C31" s="10" t="s">
        <v>21</v>
      </c>
      <c r="D31" s="15">
        <v>0.4</v>
      </c>
      <c r="E31" s="15">
        <v>0</v>
      </c>
      <c r="F31" s="15">
        <f>+E31*$D31</f>
        <v>0</v>
      </c>
      <c r="G31" s="22"/>
    </row>
    <row r="32" spans="1:7" s="10" customFormat="1" ht="34.5">
      <c r="A32" s="21" t="s">
        <v>5</v>
      </c>
      <c r="B32" s="36" t="s">
        <v>153</v>
      </c>
      <c r="C32" s="10" t="s">
        <v>21</v>
      </c>
      <c r="D32" s="15">
        <v>1.5</v>
      </c>
      <c r="E32" s="15">
        <v>0</v>
      </c>
      <c r="F32" s="15">
        <f>+E32*$D32</f>
        <v>0</v>
      </c>
      <c r="G32" s="22"/>
    </row>
    <row r="33" spans="1:7" s="10" customFormat="1" ht="16.5" customHeight="1" thickBot="1">
      <c r="A33" s="21" t="s">
        <v>6</v>
      </c>
      <c r="B33" s="46" t="s">
        <v>79</v>
      </c>
      <c r="C33" s="14" t="s">
        <v>80</v>
      </c>
      <c r="D33" s="28">
        <v>200</v>
      </c>
      <c r="E33" s="28">
        <v>0</v>
      </c>
      <c r="F33" s="28">
        <f>+E33*$D33</f>
        <v>0</v>
      </c>
      <c r="G33" s="22"/>
    </row>
    <row r="34" spans="1:7" s="10" customFormat="1" ht="33.75" thickTop="1">
      <c r="A34" s="21"/>
      <c r="B34" s="17" t="s">
        <v>155</v>
      </c>
      <c r="D34" s="15"/>
      <c r="E34" s="15"/>
      <c r="F34" s="35">
        <f>SUM(F29:F33)</f>
        <v>0</v>
      </c>
      <c r="G34" s="22"/>
    </row>
    <row r="35" spans="1:7" s="10" customFormat="1" ht="16.5">
      <c r="A35" s="21"/>
      <c r="B35" s="36"/>
      <c r="D35" s="15"/>
      <c r="E35" s="15"/>
      <c r="F35" s="15"/>
      <c r="G35" s="22"/>
    </row>
    <row r="36" spans="1:7" s="10" customFormat="1" ht="16.5">
      <c r="A36" s="27" t="s">
        <v>8</v>
      </c>
      <c r="B36" s="17" t="s">
        <v>156</v>
      </c>
      <c r="D36" s="15"/>
      <c r="E36" s="15"/>
      <c r="F36" s="15"/>
      <c r="G36" s="22"/>
    </row>
    <row r="37" spans="1:7" s="10" customFormat="1" ht="33">
      <c r="A37" s="21" t="s">
        <v>2</v>
      </c>
      <c r="B37" s="36" t="s">
        <v>157</v>
      </c>
      <c r="D37" s="15"/>
      <c r="E37" s="15"/>
      <c r="F37" s="15"/>
      <c r="G37" s="22"/>
    </row>
    <row r="38" spans="1:7" s="10" customFormat="1" ht="18">
      <c r="A38" s="21"/>
      <c r="B38" s="36" t="str">
        <f>B29</f>
        <v> - poglobitev v črpališču</v>
      </c>
      <c r="C38" s="10" t="s">
        <v>22</v>
      </c>
      <c r="D38" s="15">
        <v>5.8</v>
      </c>
      <c r="E38" s="15">
        <v>0</v>
      </c>
      <c r="F38" s="15">
        <f aca="true" t="shared" si="0" ref="F38:F43">+E38*$D38</f>
        <v>0</v>
      </c>
      <c r="G38" s="22"/>
    </row>
    <row r="39" spans="1:7" s="10" customFormat="1" ht="18">
      <c r="A39" s="21"/>
      <c r="B39" s="36" t="str">
        <f>B30</f>
        <v> - predprostor</v>
      </c>
      <c r="C39" s="10" t="s">
        <v>22</v>
      </c>
      <c r="D39" s="15">
        <v>2.6</v>
      </c>
      <c r="E39" s="15">
        <v>0</v>
      </c>
      <c r="F39" s="15">
        <f t="shared" si="0"/>
        <v>0</v>
      </c>
      <c r="G39" s="22"/>
    </row>
    <row r="40" spans="1:7" s="10" customFormat="1" ht="33">
      <c r="A40" s="21" t="s">
        <v>4</v>
      </c>
      <c r="B40" s="36" t="s">
        <v>159</v>
      </c>
      <c r="C40" s="10" t="s">
        <v>3</v>
      </c>
      <c r="D40" s="15">
        <v>2</v>
      </c>
      <c r="E40" s="15">
        <v>0</v>
      </c>
      <c r="F40" s="15">
        <f t="shared" si="0"/>
        <v>0</v>
      </c>
      <c r="G40" s="22"/>
    </row>
    <row r="41" spans="1:7" s="10" customFormat="1" ht="33">
      <c r="A41" s="21" t="s">
        <v>5</v>
      </c>
      <c r="B41" s="36" t="s">
        <v>371</v>
      </c>
      <c r="C41" s="10" t="s">
        <v>3</v>
      </c>
      <c r="D41" s="15">
        <v>1</v>
      </c>
      <c r="E41" s="15">
        <v>0</v>
      </c>
      <c r="F41" s="15">
        <f t="shared" si="0"/>
        <v>0</v>
      </c>
      <c r="G41" s="22"/>
    </row>
    <row r="42" spans="1:7" s="10" customFormat="1" ht="33">
      <c r="A42" s="21" t="s">
        <v>6</v>
      </c>
      <c r="B42" s="36" t="s">
        <v>372</v>
      </c>
      <c r="C42" s="10" t="s">
        <v>21</v>
      </c>
      <c r="D42" s="15">
        <v>1.1</v>
      </c>
      <c r="E42" s="15">
        <v>0</v>
      </c>
      <c r="F42" s="15">
        <f t="shared" si="0"/>
        <v>0</v>
      </c>
      <c r="G42" s="22"/>
    </row>
    <row r="43" spans="1:7" s="10" customFormat="1" ht="18">
      <c r="A43" s="21" t="s">
        <v>8</v>
      </c>
      <c r="B43" s="36" t="s">
        <v>399</v>
      </c>
      <c r="C43" s="10" t="s">
        <v>22</v>
      </c>
      <c r="D43" s="15">
        <v>5</v>
      </c>
      <c r="E43" s="15">
        <v>0</v>
      </c>
      <c r="F43" s="15">
        <f t="shared" si="0"/>
        <v>0</v>
      </c>
      <c r="G43" s="22"/>
    </row>
    <row r="44" spans="1:7" s="10" customFormat="1" ht="16.5">
      <c r="A44" s="21"/>
      <c r="B44" s="36" t="s">
        <v>160</v>
      </c>
      <c r="D44" s="15"/>
      <c r="E44" s="15"/>
      <c r="F44" s="15"/>
      <c r="G44" s="22"/>
    </row>
    <row r="45" spans="1:7" s="10" customFormat="1" ht="16.5">
      <c r="A45" s="21"/>
      <c r="B45" s="36" t="s">
        <v>400</v>
      </c>
      <c r="D45" s="15"/>
      <c r="E45" s="15"/>
      <c r="F45" s="15"/>
      <c r="G45" s="22"/>
    </row>
    <row r="46" spans="1:7" s="10" customFormat="1" ht="16.5">
      <c r="A46" s="21"/>
      <c r="B46" s="36" t="s">
        <v>401</v>
      </c>
      <c r="D46" s="15"/>
      <c r="E46" s="15"/>
      <c r="F46" s="15"/>
      <c r="G46" s="22"/>
    </row>
    <row r="47" spans="1:7" s="10" customFormat="1" ht="18.75" thickBot="1">
      <c r="A47" s="21" t="s">
        <v>8</v>
      </c>
      <c r="B47" s="46" t="s">
        <v>161</v>
      </c>
      <c r="C47" s="14" t="s">
        <v>22</v>
      </c>
      <c r="D47" s="28">
        <v>17</v>
      </c>
      <c r="E47" s="28">
        <v>0</v>
      </c>
      <c r="F47" s="28">
        <f>+E47*$D47</f>
        <v>0</v>
      </c>
      <c r="G47" s="22"/>
    </row>
    <row r="48" spans="1:7" s="10" customFormat="1" ht="17.25" thickTop="1">
      <c r="A48" s="21"/>
      <c r="B48" s="17" t="s">
        <v>162</v>
      </c>
      <c r="D48" s="15"/>
      <c r="E48" s="15"/>
      <c r="F48" s="35">
        <f>SUM(F38:F47)</f>
        <v>0</v>
      </c>
      <c r="G48" s="22"/>
    </row>
    <row r="49" spans="1:7" s="10" customFormat="1" ht="16.5">
      <c r="A49" s="21"/>
      <c r="B49" s="36"/>
      <c r="D49" s="15"/>
      <c r="E49" s="15"/>
      <c r="F49" s="15"/>
      <c r="G49" s="22"/>
    </row>
    <row r="50" spans="1:7" s="10" customFormat="1" ht="16.5">
      <c r="A50" s="27" t="s">
        <v>9</v>
      </c>
      <c r="B50" s="17" t="s">
        <v>163</v>
      </c>
      <c r="D50" s="15"/>
      <c r="E50" s="15"/>
      <c r="F50" s="15"/>
      <c r="G50" s="22"/>
    </row>
    <row r="51" spans="1:7" s="10" customFormat="1" ht="33">
      <c r="A51" s="21"/>
      <c r="B51" s="57" t="s">
        <v>165</v>
      </c>
      <c r="D51" s="15"/>
      <c r="E51" s="15"/>
      <c r="F51" s="15"/>
      <c r="G51" s="22"/>
    </row>
    <row r="52" spans="1:7" s="10" customFormat="1" ht="99">
      <c r="A52" s="21" t="s">
        <v>2</v>
      </c>
      <c r="B52" s="57" t="s">
        <v>166</v>
      </c>
      <c r="C52" s="10" t="s">
        <v>3</v>
      </c>
      <c r="D52" s="15">
        <v>2</v>
      </c>
      <c r="E52" s="15">
        <v>0</v>
      </c>
      <c r="F52" s="15">
        <f>+E52*$D52</f>
        <v>0</v>
      </c>
      <c r="G52" s="22"/>
    </row>
    <row r="53" spans="1:7" s="10" customFormat="1" ht="48.75" customHeight="1">
      <c r="A53" s="21" t="s">
        <v>4</v>
      </c>
      <c r="B53" s="36" t="s">
        <v>167</v>
      </c>
      <c r="C53" s="10" t="s">
        <v>3</v>
      </c>
      <c r="D53" s="15">
        <v>2</v>
      </c>
      <c r="E53" s="15">
        <v>0</v>
      </c>
      <c r="F53" s="15">
        <f>+E53*$D53</f>
        <v>0</v>
      </c>
      <c r="G53" s="22"/>
    </row>
    <row r="54" spans="1:7" s="10" customFormat="1" ht="66" customHeight="1">
      <c r="A54" s="21" t="s">
        <v>5</v>
      </c>
      <c r="B54" s="36" t="s">
        <v>168</v>
      </c>
      <c r="C54" s="10" t="s">
        <v>22</v>
      </c>
      <c r="D54" s="15">
        <v>10</v>
      </c>
      <c r="E54" s="15">
        <v>0</v>
      </c>
      <c r="F54" s="15">
        <f>+E54*$D54</f>
        <v>0</v>
      </c>
      <c r="G54" s="36"/>
    </row>
    <row r="55" spans="1:7" s="10" customFormat="1" ht="33.75" thickBot="1">
      <c r="A55" s="21" t="s">
        <v>6</v>
      </c>
      <c r="B55" s="46" t="s">
        <v>373</v>
      </c>
      <c r="C55" s="14" t="s">
        <v>22</v>
      </c>
      <c r="D55" s="28">
        <v>3.5</v>
      </c>
      <c r="E55" s="28">
        <v>0</v>
      </c>
      <c r="F55" s="28">
        <f>+E55*$D55</f>
        <v>0</v>
      </c>
      <c r="G55" s="22"/>
    </row>
    <row r="56" spans="1:7" s="10" customFormat="1" ht="17.25" thickTop="1">
      <c r="A56" s="21"/>
      <c r="B56" s="17" t="s">
        <v>169</v>
      </c>
      <c r="D56" s="15"/>
      <c r="E56" s="15"/>
      <c r="F56" s="35">
        <f>SUM(F52:F54)</f>
        <v>0</v>
      </c>
      <c r="G56" s="22"/>
    </row>
    <row r="57" spans="1:7" s="10" customFormat="1" ht="16.5">
      <c r="A57" s="21"/>
      <c r="B57" s="36"/>
      <c r="D57" s="15"/>
      <c r="E57" s="15"/>
      <c r="F57" s="15"/>
      <c r="G57" s="22"/>
    </row>
    <row r="58" spans="1:7" s="10" customFormat="1" ht="16.5">
      <c r="A58" s="27" t="s">
        <v>10</v>
      </c>
      <c r="B58" s="17" t="s">
        <v>170</v>
      </c>
      <c r="D58" s="15"/>
      <c r="E58" s="15"/>
      <c r="F58" s="15"/>
      <c r="G58" s="22"/>
    </row>
    <row r="59" spans="1:7" s="10" customFormat="1" ht="49.5">
      <c r="A59" s="27"/>
      <c r="B59" s="8" t="s">
        <v>171</v>
      </c>
      <c r="D59" s="15"/>
      <c r="E59" s="15"/>
      <c r="F59" s="15"/>
      <c r="G59" s="22"/>
    </row>
    <row r="60" spans="1:7" s="10" customFormat="1" ht="16.5">
      <c r="A60" s="21" t="s">
        <v>2</v>
      </c>
      <c r="B60" s="36" t="s">
        <v>172</v>
      </c>
      <c r="C60" s="10" t="s">
        <v>26</v>
      </c>
      <c r="D60" s="15">
        <v>1</v>
      </c>
      <c r="E60" s="15">
        <v>0</v>
      </c>
      <c r="F60" s="15">
        <f>+E60*$D60</f>
        <v>0</v>
      </c>
      <c r="G60" s="22"/>
    </row>
    <row r="61" spans="1:7" s="10" customFormat="1" ht="32.25" customHeight="1">
      <c r="A61" s="21"/>
      <c r="B61" s="57" t="s">
        <v>173</v>
      </c>
      <c r="D61" s="15"/>
      <c r="E61" s="15"/>
      <c r="F61" s="15"/>
      <c r="G61" s="22"/>
    </row>
    <row r="62" spans="1:7" s="10" customFormat="1" ht="33">
      <c r="A62" s="21"/>
      <c r="B62" s="8" t="s">
        <v>174</v>
      </c>
      <c r="D62" s="15"/>
      <c r="E62" s="15"/>
      <c r="F62" s="15"/>
      <c r="G62" s="22"/>
    </row>
    <row r="63" spans="1:7" s="10" customFormat="1" ht="16.5">
      <c r="A63" s="21"/>
      <c r="B63" s="8" t="s">
        <v>175</v>
      </c>
      <c r="D63" s="15"/>
      <c r="E63" s="15"/>
      <c r="F63" s="15"/>
      <c r="G63" s="22"/>
    </row>
    <row r="64" spans="1:7" s="10" customFormat="1" ht="16.5">
      <c r="A64" s="21"/>
      <c r="B64" s="8" t="s">
        <v>176</v>
      </c>
      <c r="D64" s="15"/>
      <c r="E64" s="15"/>
      <c r="F64" s="15"/>
      <c r="G64" s="22"/>
    </row>
    <row r="65" spans="1:7" s="10" customFormat="1" ht="33">
      <c r="A65" s="21"/>
      <c r="B65" s="8" t="s">
        <v>177</v>
      </c>
      <c r="D65" s="15"/>
      <c r="E65" s="15"/>
      <c r="F65" s="15"/>
      <c r="G65" s="22"/>
    </row>
    <row r="66" spans="1:7" s="10" customFormat="1" ht="16.5" customHeight="1">
      <c r="A66" s="21"/>
      <c r="B66" s="8" t="s">
        <v>178</v>
      </c>
      <c r="D66" s="15"/>
      <c r="E66" s="15"/>
      <c r="F66" s="15"/>
      <c r="G66" s="22"/>
    </row>
    <row r="67" spans="1:7" s="10" customFormat="1" ht="16.5">
      <c r="A67" s="21"/>
      <c r="B67" s="8" t="s">
        <v>179</v>
      </c>
      <c r="D67" s="15"/>
      <c r="E67" s="15"/>
      <c r="F67" s="15"/>
      <c r="G67" s="22"/>
    </row>
    <row r="68" spans="1:7" s="10" customFormat="1" ht="16.5">
      <c r="A68" s="21"/>
      <c r="B68" s="8" t="s">
        <v>180</v>
      </c>
      <c r="D68" s="15"/>
      <c r="E68" s="15"/>
      <c r="F68" s="15"/>
      <c r="G68" s="22"/>
    </row>
    <row r="69" spans="1:7" s="10" customFormat="1" ht="16.5">
      <c r="A69" s="21"/>
      <c r="B69" s="8" t="s">
        <v>181</v>
      </c>
      <c r="D69" s="15"/>
      <c r="E69" s="15"/>
      <c r="F69" s="15"/>
      <c r="G69" s="22"/>
    </row>
    <row r="70" spans="1:7" s="10" customFormat="1" ht="16.5">
      <c r="A70" s="21"/>
      <c r="B70" s="8" t="s">
        <v>182</v>
      </c>
      <c r="D70" s="15"/>
      <c r="E70" s="15"/>
      <c r="F70" s="15"/>
      <c r="G70" s="22"/>
    </row>
    <row r="71" spans="1:7" s="10" customFormat="1" ht="16.5">
      <c r="A71" s="21"/>
      <c r="B71" s="8" t="s">
        <v>183</v>
      </c>
      <c r="D71" s="15"/>
      <c r="E71" s="15"/>
      <c r="F71" s="15"/>
      <c r="G71" s="22"/>
    </row>
    <row r="72" spans="1:7" s="10" customFormat="1" ht="48.75" customHeight="1">
      <c r="A72" s="21"/>
      <c r="B72" s="36" t="s">
        <v>374</v>
      </c>
      <c r="D72" s="15"/>
      <c r="E72" s="15"/>
      <c r="F72" s="15"/>
      <c r="G72" s="22"/>
    </row>
    <row r="73" spans="1:7" s="10" customFormat="1" ht="33">
      <c r="A73" s="21"/>
      <c r="B73" s="8" t="s">
        <v>184</v>
      </c>
      <c r="D73" s="15"/>
      <c r="E73" s="15"/>
      <c r="F73" s="15"/>
      <c r="G73" s="22"/>
    </row>
    <row r="74" spans="1:7" s="10" customFormat="1" ht="19.5" customHeight="1">
      <c r="A74" s="21"/>
      <c r="B74" s="8" t="s">
        <v>185</v>
      </c>
      <c r="D74" s="15"/>
      <c r="E74" s="15"/>
      <c r="F74" s="15"/>
      <c r="G74" s="22"/>
    </row>
    <row r="75" spans="1:7" s="10" customFormat="1" ht="34.5" customHeight="1">
      <c r="A75" s="21"/>
      <c r="B75" s="36" t="s">
        <v>187</v>
      </c>
      <c r="D75" s="15"/>
      <c r="E75" s="15"/>
      <c r="F75" s="15"/>
      <c r="G75" s="22"/>
    </row>
    <row r="76" spans="1:7" s="10" customFormat="1" ht="16.5">
      <c r="A76" s="21"/>
      <c r="B76" s="56"/>
      <c r="D76" s="15"/>
      <c r="E76" s="15"/>
      <c r="F76" s="15"/>
      <c r="G76" s="22"/>
    </row>
    <row r="77" spans="1:7" s="10" customFormat="1" ht="18.75">
      <c r="A77" s="21" t="s">
        <v>4</v>
      </c>
      <c r="B77" s="8" t="s">
        <v>358</v>
      </c>
      <c r="C77" s="10" t="s">
        <v>3</v>
      </c>
      <c r="D77" s="15">
        <v>6</v>
      </c>
      <c r="E77" s="15">
        <v>0</v>
      </c>
      <c r="F77" s="15">
        <f>+E77*$D77</f>
        <v>0</v>
      </c>
      <c r="G77" s="22"/>
    </row>
    <row r="78" spans="1:7" s="10" customFormat="1" ht="18.75">
      <c r="A78" s="21" t="s">
        <v>5</v>
      </c>
      <c r="B78" s="8" t="s">
        <v>375</v>
      </c>
      <c r="C78" s="10" t="s">
        <v>3</v>
      </c>
      <c r="D78" s="15">
        <v>2</v>
      </c>
      <c r="E78" s="15">
        <v>0</v>
      </c>
      <c r="F78" s="15">
        <f>+E78*$D78</f>
        <v>0</v>
      </c>
      <c r="G78" s="22"/>
    </row>
    <row r="79" spans="1:7" s="10" customFormat="1" ht="19.5" thickBot="1">
      <c r="A79" s="21" t="s">
        <v>6</v>
      </c>
      <c r="B79" s="46" t="s">
        <v>376</v>
      </c>
      <c r="C79" s="14" t="s">
        <v>1</v>
      </c>
      <c r="D79" s="28">
        <v>5</v>
      </c>
      <c r="E79" s="28">
        <v>0</v>
      </c>
      <c r="F79" s="28">
        <f>+E79*$D79</f>
        <v>0</v>
      </c>
      <c r="G79" s="22"/>
    </row>
    <row r="80" spans="1:7" s="10" customFormat="1" ht="17.25" thickTop="1">
      <c r="A80" s="21"/>
      <c r="B80" s="17" t="s">
        <v>186</v>
      </c>
      <c r="D80" s="15"/>
      <c r="E80" s="15"/>
      <c r="F80" s="35">
        <f>SUM(F60:F79)</f>
        <v>0</v>
      </c>
      <c r="G80" s="22"/>
    </row>
    <row r="81" spans="1:7" s="10" customFormat="1" ht="16.5">
      <c r="A81" s="21"/>
      <c r="B81" s="56"/>
      <c r="D81" s="15"/>
      <c r="E81" s="15"/>
      <c r="F81" s="15"/>
      <c r="G81" s="22"/>
    </row>
  </sheetData>
  <sheetProtection/>
  <mergeCells count="10">
    <mergeCell ref="C5:E5"/>
    <mergeCell ref="C9:E9"/>
    <mergeCell ref="C10:E10"/>
    <mergeCell ref="B1:E1"/>
    <mergeCell ref="C3:E3"/>
    <mergeCell ref="B2:E2"/>
    <mergeCell ref="C4:E4"/>
    <mergeCell ref="C6:E6"/>
    <mergeCell ref="C7:E7"/>
    <mergeCell ref="C8:E8"/>
  </mergeCells>
  <printOptions/>
  <pageMargins left="1.1023622047244095" right="0.7480314960629921" top="0.8267716535433072" bottom="0.4724409448818898" header="0.4724409448818898" footer="0"/>
  <pageSetup horizontalDpi="1200" verticalDpi="1200" orientation="portrait" paperSize="9" scale="99" r:id="rId1"/>
  <headerFooter alignWithMargins="0">
    <oddHeader>&amp;L&amp;"Arial Narrow,Navadno"&amp;8DETAJL infrastruktura d.o.o., Na produ 13, Vipava&amp;C&amp;"Arial Narrow,Navadno"&amp;8Vodovod ČN Hubelj - Lokavec&amp;R&amp;"Arial Narrow,Navadno"&amp;8črpališče</oddHeader>
    <oddFooter>&amp;C&amp;P</oddFooter>
  </headerFooter>
  <rowBreaks count="3" manualBreakCount="3">
    <brk id="10" max="5" man="1"/>
    <brk id="34" max="5" man="1"/>
    <brk id="5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3"/>
  <sheetViews>
    <sheetView zoomScaleSheetLayoutView="100" workbookViewId="0" topLeftCell="A28">
      <selection activeCell="E143" sqref="E143"/>
    </sheetView>
  </sheetViews>
  <sheetFormatPr defaultColWidth="9.140625" defaultRowHeight="15"/>
  <cols>
    <col min="1" max="1" width="5.7109375" style="10" customWidth="1"/>
    <col min="2" max="2" width="39.28125" style="10" customWidth="1"/>
    <col min="3" max="3" width="7.7109375" style="10" customWidth="1"/>
    <col min="4" max="4" width="8.00390625" style="10" customWidth="1"/>
    <col min="5" max="5" width="8.28125" style="10" customWidth="1"/>
    <col min="6" max="6" width="10.421875" style="10" customWidth="1"/>
  </cols>
  <sheetData>
    <row r="1" spans="2:5" ht="120" customHeight="1">
      <c r="B1" s="75" t="str">
        <f>REKAPITULACIJA!A1</f>
        <v>VODOVOD ČN HUBELJ - LOKAVEC                                                                         (GORENJE, ČOHI, BROD IN SLOKARJI)  -  1. FAZA</v>
      </c>
      <c r="C1" s="79"/>
      <c r="D1" s="79"/>
      <c r="E1" s="79"/>
    </row>
    <row r="2" spans="2:5" ht="16.5">
      <c r="B2" s="80" t="s">
        <v>188</v>
      </c>
      <c r="C2" s="80"/>
      <c r="D2" s="80"/>
      <c r="E2" s="80"/>
    </row>
    <row r="3" spans="2:5" ht="16.5">
      <c r="B3" s="31" t="s">
        <v>0</v>
      </c>
      <c r="C3" s="77">
        <f>F18</f>
        <v>0</v>
      </c>
      <c r="D3" s="77"/>
      <c r="E3" s="77"/>
    </row>
    <row r="4" spans="2:5" ht="16.5">
      <c r="B4" s="31" t="s">
        <v>16</v>
      </c>
      <c r="C4" s="77">
        <f>F23</f>
        <v>0</v>
      </c>
      <c r="D4" s="77"/>
      <c r="E4" s="77"/>
    </row>
    <row r="5" spans="2:5" ht="16.5">
      <c r="B5" s="31" t="s">
        <v>17</v>
      </c>
      <c r="C5" s="77">
        <f>F33</f>
        <v>0</v>
      </c>
      <c r="D5" s="77"/>
      <c r="E5" s="77"/>
    </row>
    <row r="6" spans="2:5" ht="16.5">
      <c r="B6" s="31" t="s">
        <v>74</v>
      </c>
      <c r="C6" s="77">
        <f>F46</f>
        <v>0</v>
      </c>
      <c r="D6" s="77"/>
      <c r="E6" s="77"/>
    </row>
    <row r="7" spans="2:5" ht="17.25" customHeight="1">
      <c r="B7" s="60" t="s">
        <v>75</v>
      </c>
      <c r="C7" s="77">
        <f>F55</f>
        <v>0</v>
      </c>
      <c r="D7" s="77"/>
      <c r="E7" s="77"/>
    </row>
    <row r="8" spans="2:5" ht="16.5">
      <c r="B8" s="31" t="s">
        <v>156</v>
      </c>
      <c r="C8" s="77">
        <f>F66</f>
        <v>0</v>
      </c>
      <c r="D8" s="77"/>
      <c r="E8" s="77"/>
    </row>
    <row r="9" spans="2:5" ht="16.5">
      <c r="B9" s="31" t="s">
        <v>209</v>
      </c>
      <c r="C9" s="77">
        <f>F76</f>
        <v>0</v>
      </c>
      <c r="D9" s="77"/>
      <c r="E9" s="77"/>
    </row>
    <row r="10" spans="2:5" ht="16.5">
      <c r="B10" s="31" t="s">
        <v>217</v>
      </c>
      <c r="C10" s="77">
        <f>F92</f>
        <v>0</v>
      </c>
      <c r="D10" s="77"/>
      <c r="E10" s="77"/>
    </row>
    <row r="11" spans="2:5" ht="16.5">
      <c r="B11" s="31" t="s">
        <v>163</v>
      </c>
      <c r="C11" s="77">
        <f>F114</f>
        <v>0</v>
      </c>
      <c r="D11" s="77"/>
      <c r="E11" s="77"/>
    </row>
    <row r="12" spans="2:5" ht="33.75" thickBot="1">
      <c r="B12" s="61" t="s">
        <v>261</v>
      </c>
      <c r="C12" s="81">
        <f>F142</f>
        <v>0</v>
      </c>
      <c r="D12" s="81"/>
      <c r="E12" s="81"/>
    </row>
    <row r="13" spans="2:5" ht="17.25" thickTop="1">
      <c r="B13" s="31" t="s">
        <v>23</v>
      </c>
      <c r="C13" s="77">
        <f>SUM(C3:D12)</f>
        <v>0</v>
      </c>
      <c r="D13" s="77"/>
      <c r="E13" s="77"/>
    </row>
    <row r="14" spans="1:6" s="19" customFormat="1" ht="16.5">
      <c r="A14" s="16" t="s">
        <v>2</v>
      </c>
      <c r="B14" s="17" t="s">
        <v>0</v>
      </c>
      <c r="C14" s="6"/>
      <c r="D14" s="18"/>
      <c r="E14" s="7"/>
      <c r="F14" s="7"/>
    </row>
    <row r="15" spans="1:6" s="19" customFormat="1" ht="18">
      <c r="A15" s="9" t="s">
        <v>2</v>
      </c>
      <c r="B15" s="36" t="s">
        <v>189</v>
      </c>
      <c r="C15" s="6" t="s">
        <v>22</v>
      </c>
      <c r="D15" s="7">
        <v>60</v>
      </c>
      <c r="E15" s="7">
        <v>0</v>
      </c>
      <c r="F15" s="7">
        <f>E15*D15</f>
        <v>0</v>
      </c>
    </row>
    <row r="16" spans="1:6" s="19" customFormat="1" ht="33">
      <c r="A16" s="9" t="s">
        <v>4</v>
      </c>
      <c r="B16" s="36" t="s">
        <v>190</v>
      </c>
      <c r="C16" s="6" t="s">
        <v>3</v>
      </c>
      <c r="D16" s="7">
        <v>10</v>
      </c>
      <c r="E16" s="7">
        <v>0</v>
      </c>
      <c r="F16" s="7">
        <f>E16*D16</f>
        <v>0</v>
      </c>
    </row>
    <row r="17" spans="1:6" s="19" customFormat="1" ht="33.75" thickBot="1">
      <c r="A17" s="9" t="s">
        <v>5</v>
      </c>
      <c r="B17" s="12" t="s">
        <v>191</v>
      </c>
      <c r="C17" s="13" t="s">
        <v>3</v>
      </c>
      <c r="D17" s="20">
        <v>5</v>
      </c>
      <c r="E17" s="20">
        <v>0</v>
      </c>
      <c r="F17" s="20">
        <f>E17*D17</f>
        <v>0</v>
      </c>
    </row>
    <row r="18" spans="1:6" s="19" customFormat="1" ht="17.25" thickTop="1">
      <c r="A18" s="10"/>
      <c r="B18" s="17" t="s">
        <v>19</v>
      </c>
      <c r="C18" s="10"/>
      <c r="D18" s="10"/>
      <c r="E18" s="10"/>
      <c r="F18" s="52">
        <f>SUM(F15:F17)</f>
        <v>0</v>
      </c>
    </row>
    <row r="19" spans="1:6" s="19" customFormat="1" ht="16.5">
      <c r="A19" s="10"/>
      <c r="B19" s="10"/>
      <c r="C19" s="10"/>
      <c r="D19" s="10"/>
      <c r="E19" s="10"/>
      <c r="F19" s="7"/>
    </row>
    <row r="20" spans="1:6" s="19" customFormat="1" ht="16.5">
      <c r="A20" s="16" t="s">
        <v>4</v>
      </c>
      <c r="B20" s="17" t="s">
        <v>16</v>
      </c>
      <c r="C20" s="10"/>
      <c r="D20" s="10"/>
      <c r="E20" s="10"/>
      <c r="F20" s="7"/>
    </row>
    <row r="21" spans="1:6" s="19" customFormat="1" ht="17.25" customHeight="1">
      <c r="A21" s="11" t="s">
        <v>2</v>
      </c>
      <c r="B21" s="45" t="s">
        <v>88</v>
      </c>
      <c r="C21" s="10" t="s">
        <v>1</v>
      </c>
      <c r="D21" s="7">
        <v>50</v>
      </c>
      <c r="E21" s="10">
        <v>0</v>
      </c>
      <c r="F21" s="7">
        <f>E21*D21</f>
        <v>0</v>
      </c>
    </row>
    <row r="22" spans="1:6" s="19" customFormat="1" ht="99.75" thickBot="1">
      <c r="A22" s="11" t="s">
        <v>4</v>
      </c>
      <c r="B22" s="74" t="s">
        <v>347</v>
      </c>
      <c r="C22" s="13" t="s">
        <v>22</v>
      </c>
      <c r="D22" s="20">
        <v>130</v>
      </c>
      <c r="E22" s="20">
        <v>0</v>
      </c>
      <c r="F22" s="20">
        <f>E22*D22</f>
        <v>0</v>
      </c>
    </row>
    <row r="23" spans="1:6" s="19" customFormat="1" ht="17.25" thickTop="1">
      <c r="A23" s="10"/>
      <c r="B23" s="17" t="s">
        <v>62</v>
      </c>
      <c r="C23" s="10"/>
      <c r="D23" s="10"/>
      <c r="E23" s="10"/>
      <c r="F23" s="52">
        <f>SUM(F22:F22)</f>
        <v>0</v>
      </c>
    </row>
    <row r="24" spans="1:6" s="19" customFormat="1" ht="16.5">
      <c r="A24" s="10"/>
      <c r="B24" s="10"/>
      <c r="C24" s="10"/>
      <c r="D24" s="10"/>
      <c r="E24" s="10"/>
      <c r="F24" s="7"/>
    </row>
    <row r="25" spans="1:6" s="19" customFormat="1" ht="16.5">
      <c r="A25" s="16" t="s">
        <v>5</v>
      </c>
      <c r="B25" s="17" t="s">
        <v>17</v>
      </c>
      <c r="C25" s="10"/>
      <c r="D25" s="10"/>
      <c r="E25" s="10"/>
      <c r="F25" s="7"/>
    </row>
    <row r="26" spans="1:8" s="19" customFormat="1" ht="72" customHeight="1">
      <c r="A26" s="11" t="s">
        <v>2</v>
      </c>
      <c r="B26" s="44" t="s">
        <v>377</v>
      </c>
      <c r="C26" s="6"/>
      <c r="D26" s="7"/>
      <c r="E26" s="7"/>
      <c r="F26" s="7"/>
      <c r="H26" s="56"/>
    </row>
    <row r="27" spans="1:6" s="19" customFormat="1" ht="18">
      <c r="A27" s="11"/>
      <c r="B27" s="44" t="s">
        <v>27</v>
      </c>
      <c r="C27" s="6" t="s">
        <v>21</v>
      </c>
      <c r="D27" s="7">
        <v>100</v>
      </c>
      <c r="E27" s="7">
        <v>0</v>
      </c>
      <c r="F27" s="7">
        <f>E27*D27</f>
        <v>0</v>
      </c>
    </row>
    <row r="28" spans="1:6" s="19" customFormat="1" ht="18">
      <c r="A28" s="11"/>
      <c r="B28" s="44" t="s">
        <v>28</v>
      </c>
      <c r="C28" s="6" t="s">
        <v>21</v>
      </c>
      <c r="D28" s="7">
        <v>25</v>
      </c>
      <c r="E28" s="7">
        <v>0</v>
      </c>
      <c r="F28" s="7">
        <f aca="true" t="shared" si="0" ref="F28:F141">E28*D28</f>
        <v>0</v>
      </c>
    </row>
    <row r="29" spans="1:6" s="19" customFormat="1" ht="18">
      <c r="A29" s="11" t="s">
        <v>4</v>
      </c>
      <c r="B29" s="44" t="s">
        <v>192</v>
      </c>
      <c r="C29" s="6" t="s">
        <v>22</v>
      </c>
      <c r="D29" s="7">
        <v>22</v>
      </c>
      <c r="E29" s="7">
        <v>0</v>
      </c>
      <c r="F29" s="7">
        <f t="shared" si="0"/>
        <v>0</v>
      </c>
    </row>
    <row r="30" spans="1:6" s="19" customFormat="1" ht="64.5" customHeight="1">
      <c r="A30" s="11" t="s">
        <v>5</v>
      </c>
      <c r="B30" s="44" t="s">
        <v>193</v>
      </c>
      <c r="C30" s="6" t="s">
        <v>21</v>
      </c>
      <c r="D30" s="7">
        <v>70</v>
      </c>
      <c r="E30" s="7">
        <v>0</v>
      </c>
      <c r="F30" s="7">
        <f t="shared" si="0"/>
        <v>0</v>
      </c>
    </row>
    <row r="31" spans="1:6" s="19" customFormat="1" ht="82.5">
      <c r="A31" s="11" t="s">
        <v>6</v>
      </c>
      <c r="B31" s="44" t="s">
        <v>378</v>
      </c>
      <c r="C31" s="6" t="s">
        <v>21</v>
      </c>
      <c r="D31" s="7">
        <v>12</v>
      </c>
      <c r="E31" s="7">
        <v>0</v>
      </c>
      <c r="F31" s="7">
        <f t="shared" si="0"/>
        <v>0</v>
      </c>
    </row>
    <row r="32" spans="1:6" s="19" customFormat="1" ht="33.75" thickBot="1">
      <c r="A32" s="11" t="s">
        <v>8</v>
      </c>
      <c r="B32" s="12" t="s">
        <v>33</v>
      </c>
      <c r="C32" s="13" t="s">
        <v>22</v>
      </c>
      <c r="D32" s="20">
        <v>50</v>
      </c>
      <c r="E32" s="20">
        <v>0</v>
      </c>
      <c r="F32" s="20">
        <f t="shared" si="0"/>
        <v>0</v>
      </c>
    </row>
    <row r="33" spans="1:6" s="19" customFormat="1" ht="17.25" thickTop="1">
      <c r="A33" s="11"/>
      <c r="B33" s="17" t="s">
        <v>18</v>
      </c>
      <c r="C33" s="50"/>
      <c r="D33" s="51"/>
      <c r="E33" s="51"/>
      <c r="F33" s="52">
        <f>SUM(F27:F32)</f>
        <v>0</v>
      </c>
    </row>
    <row r="34" spans="1:6" s="19" customFormat="1" ht="16.5">
      <c r="A34" s="11"/>
      <c r="B34" s="44"/>
      <c r="C34" s="6"/>
      <c r="D34" s="7"/>
      <c r="E34" s="7"/>
      <c r="F34" s="7"/>
    </row>
    <row r="35" spans="1:6" s="19" customFormat="1" ht="16.5">
      <c r="A35" s="16" t="s">
        <v>6</v>
      </c>
      <c r="B35" s="17" t="s">
        <v>74</v>
      </c>
      <c r="C35" s="6"/>
      <c r="D35" s="7"/>
      <c r="E35" s="7"/>
      <c r="F35" s="7"/>
    </row>
    <row r="36" spans="1:6" s="19" customFormat="1" ht="49.5">
      <c r="A36" s="11" t="s">
        <v>2</v>
      </c>
      <c r="B36" s="44" t="s">
        <v>194</v>
      </c>
      <c r="C36" s="6" t="s">
        <v>22</v>
      </c>
      <c r="D36" s="7">
        <v>3.2</v>
      </c>
      <c r="E36" s="7">
        <v>0</v>
      </c>
      <c r="F36" s="7">
        <f t="shared" si="0"/>
        <v>0</v>
      </c>
    </row>
    <row r="37" spans="1:6" s="19" customFormat="1" ht="49.5">
      <c r="A37" s="11" t="s">
        <v>4</v>
      </c>
      <c r="B37" s="44" t="s">
        <v>270</v>
      </c>
      <c r="C37" s="6" t="s">
        <v>22</v>
      </c>
      <c r="D37" s="7">
        <v>64.5</v>
      </c>
      <c r="E37" s="7">
        <v>0</v>
      </c>
      <c r="F37" s="7">
        <f t="shared" si="0"/>
        <v>0</v>
      </c>
    </row>
    <row r="38" spans="1:6" s="19" customFormat="1" ht="48.75" customHeight="1">
      <c r="A38" s="11" t="s">
        <v>5</v>
      </c>
      <c r="B38" s="44" t="s">
        <v>195</v>
      </c>
      <c r="C38" s="6" t="s">
        <v>22</v>
      </c>
      <c r="D38" s="7">
        <v>13</v>
      </c>
      <c r="E38" s="7">
        <v>0</v>
      </c>
      <c r="F38" s="7">
        <f t="shared" si="0"/>
        <v>0</v>
      </c>
    </row>
    <row r="39" spans="1:6" s="19" customFormat="1" ht="33">
      <c r="A39" s="11" t="s">
        <v>6</v>
      </c>
      <c r="B39" s="44" t="s">
        <v>196</v>
      </c>
      <c r="C39" s="6" t="s">
        <v>22</v>
      </c>
      <c r="D39" s="7">
        <v>2.7</v>
      </c>
      <c r="E39" s="7">
        <v>0</v>
      </c>
      <c r="F39" s="7">
        <f t="shared" si="0"/>
        <v>0</v>
      </c>
    </row>
    <row r="40" spans="1:6" s="19" customFormat="1" ht="49.5">
      <c r="A40" s="11" t="s">
        <v>8</v>
      </c>
      <c r="B40" s="44" t="s">
        <v>197</v>
      </c>
      <c r="C40" s="6" t="s">
        <v>22</v>
      </c>
      <c r="D40" s="7">
        <v>9.5</v>
      </c>
      <c r="E40" s="7">
        <v>0</v>
      </c>
      <c r="F40" s="7">
        <f t="shared" si="0"/>
        <v>0</v>
      </c>
    </row>
    <row r="41" spans="1:6" s="19" customFormat="1" ht="33">
      <c r="A41" s="11" t="s">
        <v>9</v>
      </c>
      <c r="B41" s="44" t="s">
        <v>198</v>
      </c>
      <c r="C41" s="6" t="s">
        <v>1</v>
      </c>
      <c r="D41" s="7">
        <v>14.2</v>
      </c>
      <c r="E41" s="7">
        <v>0</v>
      </c>
      <c r="F41" s="7">
        <f t="shared" si="0"/>
        <v>0</v>
      </c>
    </row>
    <row r="42" spans="1:6" s="19" customFormat="1" ht="33">
      <c r="A42" s="11" t="s">
        <v>10</v>
      </c>
      <c r="B42" s="44" t="s">
        <v>199</v>
      </c>
      <c r="C42" s="6" t="s">
        <v>1</v>
      </c>
      <c r="D42" s="7">
        <v>15</v>
      </c>
      <c r="E42" s="7">
        <v>0</v>
      </c>
      <c r="F42" s="7">
        <f t="shared" si="0"/>
        <v>0</v>
      </c>
    </row>
    <row r="43" spans="1:6" s="19" customFormat="1" ht="34.5">
      <c r="A43" s="11" t="s">
        <v>14</v>
      </c>
      <c r="B43" s="44" t="s">
        <v>200</v>
      </c>
      <c r="C43" s="6" t="s">
        <v>3</v>
      </c>
      <c r="D43" s="7">
        <v>6</v>
      </c>
      <c r="E43" s="7">
        <v>0</v>
      </c>
      <c r="F43" s="7">
        <f t="shared" si="0"/>
        <v>0</v>
      </c>
    </row>
    <row r="44" spans="1:6" s="19" customFormat="1" ht="31.5" customHeight="1">
      <c r="A44" s="11" t="s">
        <v>11</v>
      </c>
      <c r="B44" s="44" t="s">
        <v>201</v>
      </c>
      <c r="C44" s="6" t="s">
        <v>22</v>
      </c>
      <c r="D44" s="7">
        <v>9.5</v>
      </c>
      <c r="E44" s="7">
        <v>0</v>
      </c>
      <c r="F44" s="7">
        <f t="shared" si="0"/>
        <v>0</v>
      </c>
    </row>
    <row r="45" spans="1:6" s="19" customFormat="1" ht="33.75" thickBot="1">
      <c r="A45" s="11" t="s">
        <v>12</v>
      </c>
      <c r="B45" s="12" t="s">
        <v>202</v>
      </c>
      <c r="C45" s="13" t="s">
        <v>22</v>
      </c>
      <c r="D45" s="20">
        <v>40</v>
      </c>
      <c r="E45" s="20">
        <v>0</v>
      </c>
      <c r="F45" s="20">
        <f t="shared" si="0"/>
        <v>0</v>
      </c>
    </row>
    <row r="46" spans="1:6" s="19" customFormat="1" ht="17.25" thickTop="1">
      <c r="A46" s="11"/>
      <c r="B46" s="17" t="s">
        <v>78</v>
      </c>
      <c r="C46" s="6"/>
      <c r="D46" s="7"/>
      <c r="E46" s="7"/>
      <c r="F46" s="52">
        <f>SUM(F36:F45)</f>
        <v>0</v>
      </c>
    </row>
    <row r="47" spans="1:6" s="19" customFormat="1" ht="16.5">
      <c r="A47" s="11"/>
      <c r="B47" s="44"/>
      <c r="C47" s="6"/>
      <c r="D47" s="7"/>
      <c r="E47" s="7"/>
      <c r="F47" s="7"/>
    </row>
    <row r="48" spans="1:6" s="19" customFormat="1" ht="18" customHeight="1">
      <c r="A48" s="16" t="s">
        <v>8</v>
      </c>
      <c r="B48" s="17" t="s">
        <v>75</v>
      </c>
      <c r="C48" s="6"/>
      <c r="D48" s="7"/>
      <c r="E48" s="7"/>
      <c r="F48" s="7"/>
    </row>
    <row r="49" spans="1:6" s="19" customFormat="1" ht="37.5" customHeight="1">
      <c r="A49" s="11" t="s">
        <v>2</v>
      </c>
      <c r="B49" s="44" t="s">
        <v>301</v>
      </c>
      <c r="C49" s="6" t="s">
        <v>21</v>
      </c>
      <c r="D49" s="7">
        <v>2</v>
      </c>
      <c r="E49" s="7">
        <v>0</v>
      </c>
      <c r="F49" s="7">
        <f t="shared" si="0"/>
        <v>0</v>
      </c>
    </row>
    <row r="50" spans="1:6" s="19" customFormat="1" ht="33.75" customHeight="1">
      <c r="A50" s="11" t="s">
        <v>4</v>
      </c>
      <c r="B50" s="44" t="s">
        <v>379</v>
      </c>
      <c r="C50" s="6" t="s">
        <v>21</v>
      </c>
      <c r="D50" s="7">
        <v>2.9</v>
      </c>
      <c r="E50" s="7">
        <v>0</v>
      </c>
      <c r="F50" s="7">
        <f t="shared" si="0"/>
        <v>0</v>
      </c>
    </row>
    <row r="51" spans="1:6" s="19" customFormat="1" ht="51">
      <c r="A51" s="11" t="s">
        <v>5</v>
      </c>
      <c r="B51" s="44" t="s">
        <v>380</v>
      </c>
      <c r="C51" s="6" t="s">
        <v>21</v>
      </c>
      <c r="D51" s="7">
        <v>7.7</v>
      </c>
      <c r="E51" s="7">
        <v>0</v>
      </c>
      <c r="F51" s="7">
        <f t="shared" si="0"/>
        <v>0</v>
      </c>
    </row>
    <row r="52" spans="1:6" s="19" customFormat="1" ht="36.75" customHeight="1">
      <c r="A52" s="11" t="s">
        <v>6</v>
      </c>
      <c r="B52" s="44" t="s">
        <v>203</v>
      </c>
      <c r="C52" s="6" t="s">
        <v>21</v>
      </c>
      <c r="D52" s="7">
        <v>2.6</v>
      </c>
      <c r="E52" s="7">
        <v>0</v>
      </c>
      <c r="F52" s="7">
        <f t="shared" si="0"/>
        <v>0</v>
      </c>
    </row>
    <row r="53" spans="1:6" s="19" customFormat="1" ht="51">
      <c r="A53" s="11" t="s">
        <v>8</v>
      </c>
      <c r="B53" s="44" t="s">
        <v>204</v>
      </c>
      <c r="C53" s="6" t="s">
        <v>21</v>
      </c>
      <c r="D53" s="7">
        <v>0.4</v>
      </c>
      <c r="E53" s="7">
        <v>0</v>
      </c>
      <c r="F53" s="7">
        <f t="shared" si="0"/>
        <v>0</v>
      </c>
    </row>
    <row r="54" spans="1:6" s="19" customFormat="1" ht="18" customHeight="1" thickBot="1">
      <c r="A54" s="11" t="s">
        <v>9</v>
      </c>
      <c r="B54" s="12" t="s">
        <v>79</v>
      </c>
      <c r="C54" s="13" t="s">
        <v>80</v>
      </c>
      <c r="D54" s="20">
        <v>1151</v>
      </c>
      <c r="E54" s="20">
        <v>0</v>
      </c>
      <c r="F54" s="20">
        <f t="shared" si="0"/>
        <v>0</v>
      </c>
    </row>
    <row r="55" spans="1:6" s="19" customFormat="1" ht="33.75" thickTop="1">
      <c r="A55" s="11"/>
      <c r="B55" s="17" t="s">
        <v>155</v>
      </c>
      <c r="C55" s="6"/>
      <c r="D55" s="7"/>
      <c r="E55" s="7"/>
      <c r="F55" s="52">
        <f>SUM(F49:F54)</f>
        <v>0</v>
      </c>
    </row>
    <row r="56" spans="1:6" s="19" customFormat="1" ht="16.5">
      <c r="A56" s="11"/>
      <c r="B56" s="44"/>
      <c r="C56" s="6"/>
      <c r="D56" s="7"/>
      <c r="E56" s="7"/>
      <c r="F56" s="7"/>
    </row>
    <row r="57" spans="1:6" s="19" customFormat="1" ht="16.5">
      <c r="A57" s="16" t="s">
        <v>9</v>
      </c>
      <c r="B57" s="17" t="s">
        <v>156</v>
      </c>
      <c r="C57" s="6"/>
      <c r="D57" s="7"/>
      <c r="E57" s="7"/>
      <c r="F57" s="7"/>
    </row>
    <row r="58" spans="1:6" s="19" customFormat="1" ht="66">
      <c r="A58" s="11" t="s">
        <v>2</v>
      </c>
      <c r="B58" s="44" t="s">
        <v>381</v>
      </c>
      <c r="C58" s="6" t="s">
        <v>3</v>
      </c>
      <c r="D58" s="7">
        <v>1</v>
      </c>
      <c r="E58" s="7">
        <v>0</v>
      </c>
      <c r="F58" s="7">
        <f t="shared" si="0"/>
        <v>0</v>
      </c>
    </row>
    <row r="59" spans="1:6" s="19" customFormat="1" ht="48" customHeight="1">
      <c r="A59" s="11" t="s">
        <v>4</v>
      </c>
      <c r="B59" s="44" t="s">
        <v>386</v>
      </c>
      <c r="C59" s="6" t="s">
        <v>22</v>
      </c>
      <c r="D59" s="7">
        <v>12</v>
      </c>
      <c r="E59" s="7">
        <v>0</v>
      </c>
      <c r="F59" s="7">
        <f t="shared" si="0"/>
        <v>0</v>
      </c>
    </row>
    <row r="60" spans="1:6" s="19" customFormat="1" ht="49.5">
      <c r="A60" s="11" t="s">
        <v>5</v>
      </c>
      <c r="B60" s="44" t="s">
        <v>205</v>
      </c>
      <c r="C60" s="6" t="s">
        <v>22</v>
      </c>
      <c r="D60" s="7">
        <v>12</v>
      </c>
      <c r="E60" s="7">
        <v>0</v>
      </c>
      <c r="F60" s="7">
        <f t="shared" si="0"/>
        <v>0</v>
      </c>
    </row>
    <row r="61" spans="1:6" s="19" customFormat="1" ht="33">
      <c r="A61" s="11" t="s">
        <v>6</v>
      </c>
      <c r="B61" s="44" t="s">
        <v>208</v>
      </c>
      <c r="C61" s="6" t="s">
        <v>22</v>
      </c>
      <c r="D61" s="7">
        <v>8.4</v>
      </c>
      <c r="E61" s="7">
        <v>0</v>
      </c>
      <c r="F61" s="7">
        <f t="shared" si="0"/>
        <v>0</v>
      </c>
    </row>
    <row r="62" spans="1:6" s="19" customFormat="1" ht="49.5">
      <c r="A62" s="11" t="s">
        <v>8</v>
      </c>
      <c r="B62" s="44" t="s">
        <v>382</v>
      </c>
      <c r="C62" s="6" t="s">
        <v>22</v>
      </c>
      <c r="D62" s="7">
        <v>37</v>
      </c>
      <c r="E62" s="7">
        <v>0</v>
      </c>
      <c r="F62" s="7">
        <f t="shared" si="0"/>
        <v>0</v>
      </c>
    </row>
    <row r="63" spans="1:6" s="19" customFormat="1" ht="33">
      <c r="A63" s="11" t="s">
        <v>9</v>
      </c>
      <c r="B63" s="44" t="s">
        <v>207</v>
      </c>
      <c r="C63" s="6" t="s">
        <v>22</v>
      </c>
      <c r="D63" s="7">
        <v>12</v>
      </c>
      <c r="E63" s="7">
        <v>0</v>
      </c>
      <c r="F63" s="7">
        <f t="shared" si="0"/>
        <v>0</v>
      </c>
    </row>
    <row r="64" spans="1:6" s="19" customFormat="1" ht="49.5">
      <c r="A64" s="11" t="s">
        <v>10</v>
      </c>
      <c r="B64" s="44" t="s">
        <v>158</v>
      </c>
      <c r="C64" s="6" t="s">
        <v>3</v>
      </c>
      <c r="D64" s="7">
        <v>6</v>
      </c>
      <c r="E64" s="7">
        <v>0</v>
      </c>
      <c r="F64" s="7">
        <f t="shared" si="0"/>
        <v>0</v>
      </c>
    </row>
    <row r="65" spans="1:6" s="19" customFormat="1" ht="18.75" thickBot="1">
      <c r="A65" s="11" t="s">
        <v>14</v>
      </c>
      <c r="B65" s="12" t="s">
        <v>161</v>
      </c>
      <c r="C65" s="13" t="s">
        <v>22</v>
      </c>
      <c r="D65" s="20">
        <v>8.4</v>
      </c>
      <c r="E65" s="20">
        <v>0</v>
      </c>
      <c r="F65" s="20">
        <f t="shared" si="0"/>
        <v>0</v>
      </c>
    </row>
    <row r="66" spans="1:6" s="19" customFormat="1" ht="17.25" thickTop="1">
      <c r="A66" s="11"/>
      <c r="B66" s="17" t="s">
        <v>162</v>
      </c>
      <c r="C66" s="6"/>
      <c r="D66" s="7"/>
      <c r="E66" s="7"/>
      <c r="F66" s="52">
        <f>SUM(F58:F65)</f>
        <v>0</v>
      </c>
    </row>
    <row r="67" spans="1:6" s="19" customFormat="1" ht="16.5">
      <c r="A67" s="11"/>
      <c r="B67" s="44"/>
      <c r="C67" s="6"/>
      <c r="D67" s="7"/>
      <c r="E67" s="7"/>
      <c r="F67" s="7"/>
    </row>
    <row r="68" spans="1:6" s="19" customFormat="1" ht="16.5">
      <c r="A68" s="16" t="s">
        <v>10</v>
      </c>
      <c r="B68" s="17" t="s">
        <v>209</v>
      </c>
      <c r="C68" s="6"/>
      <c r="D68" s="7"/>
      <c r="E68" s="7"/>
      <c r="F68" s="7"/>
    </row>
    <row r="69" spans="1:6" s="19" customFormat="1" ht="33">
      <c r="A69" s="11" t="s">
        <v>2</v>
      </c>
      <c r="B69" s="44" t="s">
        <v>210</v>
      </c>
      <c r="C69" s="6" t="s">
        <v>22</v>
      </c>
      <c r="D69" s="7">
        <v>11.5</v>
      </c>
      <c r="E69" s="7">
        <v>0</v>
      </c>
      <c r="F69" s="7">
        <f t="shared" si="0"/>
        <v>0</v>
      </c>
    </row>
    <row r="70" spans="1:6" s="19" customFormat="1" ht="16.5">
      <c r="A70" s="11"/>
      <c r="B70" s="44" t="s">
        <v>211</v>
      </c>
      <c r="C70" s="6"/>
      <c r="D70" s="7"/>
      <c r="E70" s="7"/>
      <c r="F70" s="7"/>
    </row>
    <row r="71" spans="1:6" s="19" customFormat="1" ht="16.5">
      <c r="A71" s="11"/>
      <c r="B71" s="44" t="s">
        <v>212</v>
      </c>
      <c r="C71" s="6"/>
      <c r="D71" s="7"/>
      <c r="E71" s="7"/>
      <c r="F71" s="7"/>
    </row>
    <row r="72" spans="1:6" s="19" customFormat="1" ht="16.5">
      <c r="A72" s="11"/>
      <c r="B72" s="44" t="s">
        <v>213</v>
      </c>
      <c r="C72" s="6"/>
      <c r="D72" s="7"/>
      <c r="E72" s="7"/>
      <c r="F72" s="7"/>
    </row>
    <row r="73" spans="1:6" s="19" customFormat="1" ht="66">
      <c r="A73" s="11" t="s">
        <v>4</v>
      </c>
      <c r="B73" s="44" t="s">
        <v>240</v>
      </c>
      <c r="C73" s="6" t="s">
        <v>22</v>
      </c>
      <c r="D73" s="7">
        <v>65</v>
      </c>
      <c r="E73" s="7">
        <v>0</v>
      </c>
      <c r="F73" s="7">
        <f t="shared" si="0"/>
        <v>0</v>
      </c>
    </row>
    <row r="74" spans="1:6" s="19" customFormat="1" ht="33">
      <c r="A74" s="11" t="s">
        <v>5</v>
      </c>
      <c r="B74" s="44" t="s">
        <v>214</v>
      </c>
      <c r="C74" s="6" t="s">
        <v>1</v>
      </c>
      <c r="D74" s="7">
        <v>18</v>
      </c>
      <c r="E74" s="7">
        <v>0</v>
      </c>
      <c r="F74" s="7">
        <f t="shared" si="0"/>
        <v>0</v>
      </c>
    </row>
    <row r="75" spans="1:6" s="19" customFormat="1" ht="50.25" thickBot="1">
      <c r="A75" s="11" t="s">
        <v>6</v>
      </c>
      <c r="B75" s="12" t="s">
        <v>215</v>
      </c>
      <c r="C75" s="13" t="s">
        <v>22</v>
      </c>
      <c r="D75" s="20">
        <v>7</v>
      </c>
      <c r="E75" s="20">
        <v>0</v>
      </c>
      <c r="F75" s="20">
        <f t="shared" si="0"/>
        <v>0</v>
      </c>
    </row>
    <row r="76" spans="1:6" s="19" customFormat="1" ht="17.25" thickTop="1">
      <c r="A76" s="11"/>
      <c r="B76" s="17" t="s">
        <v>216</v>
      </c>
      <c r="C76" s="6"/>
      <c r="D76" s="7"/>
      <c r="E76" s="7"/>
      <c r="F76" s="59">
        <f>SUM(F69:F75)</f>
        <v>0</v>
      </c>
    </row>
    <row r="77" spans="1:6" s="19" customFormat="1" ht="16.5">
      <c r="A77" s="11"/>
      <c r="B77" s="17"/>
      <c r="C77" s="6"/>
      <c r="D77" s="7"/>
      <c r="E77" s="7"/>
      <c r="F77" s="7"/>
    </row>
    <row r="78" spans="1:6" s="19" customFormat="1" ht="16.5">
      <c r="A78" s="16" t="s">
        <v>14</v>
      </c>
      <c r="B78" s="17" t="s">
        <v>217</v>
      </c>
      <c r="C78" s="6"/>
      <c r="D78" s="7"/>
      <c r="E78" s="7"/>
      <c r="F78" s="7"/>
    </row>
    <row r="79" spans="1:6" s="19" customFormat="1" ht="49.5">
      <c r="A79" s="11" t="s">
        <v>2</v>
      </c>
      <c r="B79" s="44" t="s">
        <v>218</v>
      </c>
      <c r="C79" s="6" t="s">
        <v>1</v>
      </c>
      <c r="D79" s="7">
        <v>10</v>
      </c>
      <c r="E79" s="7">
        <v>0</v>
      </c>
      <c r="F79" s="7">
        <f t="shared" si="0"/>
        <v>0</v>
      </c>
    </row>
    <row r="80" spans="1:6" s="19" customFormat="1" ht="82.5">
      <c r="A80" s="11" t="s">
        <v>4</v>
      </c>
      <c r="B80" s="44" t="s">
        <v>219</v>
      </c>
      <c r="C80" s="6" t="s">
        <v>1</v>
      </c>
      <c r="D80" s="7">
        <v>30</v>
      </c>
      <c r="E80" s="7">
        <v>0</v>
      </c>
      <c r="F80" s="7">
        <f t="shared" si="0"/>
        <v>0</v>
      </c>
    </row>
    <row r="81" spans="1:6" s="19" customFormat="1" ht="51">
      <c r="A81" s="11"/>
      <c r="B81" s="44" t="s">
        <v>222</v>
      </c>
      <c r="C81" s="6"/>
      <c r="D81" s="7"/>
      <c r="E81" s="7"/>
      <c r="F81" s="7"/>
    </row>
    <row r="82" spans="1:6" s="19" customFormat="1" ht="34.5">
      <c r="A82" s="11"/>
      <c r="B82" s="44" t="s">
        <v>223</v>
      </c>
      <c r="C82" s="6"/>
      <c r="D82" s="7"/>
      <c r="E82" s="7"/>
      <c r="F82" s="7"/>
    </row>
    <row r="83" spans="1:6" s="19" customFormat="1" ht="34.5">
      <c r="A83" s="11"/>
      <c r="B83" s="44" t="s">
        <v>220</v>
      </c>
      <c r="C83" s="6"/>
      <c r="D83" s="7"/>
      <c r="E83" s="7"/>
      <c r="F83" s="7"/>
    </row>
    <row r="84" spans="1:6" s="19" customFormat="1" ht="34.5">
      <c r="A84" s="11"/>
      <c r="B84" s="44" t="s">
        <v>221</v>
      </c>
      <c r="C84" s="6"/>
      <c r="D84" s="7"/>
      <c r="E84" s="7"/>
      <c r="F84" s="7"/>
    </row>
    <row r="85" spans="1:6" s="19" customFormat="1" ht="149.25" customHeight="1">
      <c r="A85" s="11" t="s">
        <v>5</v>
      </c>
      <c r="B85" s="55" t="s">
        <v>224</v>
      </c>
      <c r="C85" s="6" t="s">
        <v>3</v>
      </c>
      <c r="D85" s="7">
        <v>1</v>
      </c>
      <c r="E85" s="7">
        <v>0</v>
      </c>
      <c r="F85" s="7">
        <f t="shared" si="0"/>
        <v>0</v>
      </c>
    </row>
    <row r="86" spans="1:6" s="19" customFormat="1" ht="104.25" customHeight="1">
      <c r="A86" s="11" t="s">
        <v>6</v>
      </c>
      <c r="B86" s="44" t="s">
        <v>66</v>
      </c>
      <c r="C86" s="6" t="s">
        <v>3</v>
      </c>
      <c r="D86" s="7">
        <v>1</v>
      </c>
      <c r="E86" s="7">
        <v>0</v>
      </c>
      <c r="F86" s="7">
        <f t="shared" si="0"/>
        <v>0</v>
      </c>
    </row>
    <row r="87" spans="1:6" s="19" customFormat="1" ht="33" customHeight="1">
      <c r="A87" s="11" t="s">
        <v>8</v>
      </c>
      <c r="B87" s="44" t="s">
        <v>383</v>
      </c>
      <c r="C87" s="6" t="s">
        <v>3</v>
      </c>
      <c r="D87" s="7">
        <v>1</v>
      </c>
      <c r="E87" s="7">
        <v>0</v>
      </c>
      <c r="F87" s="7">
        <f t="shared" si="0"/>
        <v>0</v>
      </c>
    </row>
    <row r="88" spans="1:6" s="19" customFormat="1" ht="33">
      <c r="A88" s="11" t="s">
        <v>9</v>
      </c>
      <c r="B88" s="44" t="s">
        <v>65</v>
      </c>
      <c r="C88" s="6" t="s">
        <v>1</v>
      </c>
      <c r="D88" s="7">
        <f>D21</f>
        <v>50</v>
      </c>
      <c r="E88" s="7">
        <v>0</v>
      </c>
      <c r="F88" s="7">
        <f t="shared" si="0"/>
        <v>0</v>
      </c>
    </row>
    <row r="89" spans="1:6" s="19" customFormat="1" ht="33">
      <c r="A89" s="11" t="s">
        <v>10</v>
      </c>
      <c r="B89" s="44" t="s">
        <v>141</v>
      </c>
      <c r="C89" s="6" t="s">
        <v>22</v>
      </c>
      <c r="D89" s="7">
        <f>D22</f>
        <v>130</v>
      </c>
      <c r="E89" s="7">
        <v>0</v>
      </c>
      <c r="F89" s="7">
        <f t="shared" si="0"/>
        <v>0</v>
      </c>
    </row>
    <row r="90" spans="1:6" s="19" customFormat="1" ht="33.75" customHeight="1">
      <c r="A90" s="11" t="s">
        <v>14</v>
      </c>
      <c r="B90" s="44" t="s">
        <v>81</v>
      </c>
      <c r="C90" s="6" t="s">
        <v>22</v>
      </c>
      <c r="D90" s="7">
        <f>D89</f>
        <v>130</v>
      </c>
      <c r="E90" s="7">
        <v>0</v>
      </c>
      <c r="F90" s="7">
        <f t="shared" si="0"/>
        <v>0</v>
      </c>
    </row>
    <row r="91" spans="1:6" s="19" customFormat="1" ht="34.5" customHeight="1" thickBot="1">
      <c r="A91" s="11" t="s">
        <v>11</v>
      </c>
      <c r="B91" s="12" t="s">
        <v>140</v>
      </c>
      <c r="C91" s="13" t="s">
        <v>22</v>
      </c>
      <c r="D91" s="20">
        <f>D90</f>
        <v>130</v>
      </c>
      <c r="E91" s="20">
        <v>0</v>
      </c>
      <c r="F91" s="20">
        <f t="shared" si="0"/>
        <v>0</v>
      </c>
    </row>
    <row r="92" spans="1:6" s="19" customFormat="1" ht="17.25" thickTop="1">
      <c r="A92" s="11"/>
      <c r="B92" s="17" t="s">
        <v>244</v>
      </c>
      <c r="C92" s="6"/>
      <c r="D92" s="7"/>
      <c r="E92" s="7"/>
      <c r="F92" s="59">
        <f>SUM(F79:F91)</f>
        <v>0</v>
      </c>
    </row>
    <row r="93" spans="1:6" s="19" customFormat="1" ht="16.5">
      <c r="A93" s="11"/>
      <c r="B93" s="44"/>
      <c r="C93" s="6"/>
      <c r="D93" s="7"/>
      <c r="E93" s="7"/>
      <c r="F93" s="7"/>
    </row>
    <row r="94" spans="1:6" s="19" customFormat="1" ht="16.5">
      <c r="A94" s="16" t="s">
        <v>11</v>
      </c>
      <c r="B94" s="17" t="s">
        <v>163</v>
      </c>
      <c r="C94" s="6"/>
      <c r="D94" s="7"/>
      <c r="E94" s="7"/>
      <c r="F94" s="7"/>
    </row>
    <row r="95" spans="1:6" s="19" customFormat="1" ht="33">
      <c r="A95" s="11"/>
      <c r="B95" s="39" t="s">
        <v>164</v>
      </c>
      <c r="C95" s="6"/>
      <c r="D95" s="7"/>
      <c r="E95" s="7"/>
      <c r="F95" s="7"/>
    </row>
    <row r="96" spans="1:6" s="19" customFormat="1" ht="50.25" customHeight="1">
      <c r="A96" s="11" t="s">
        <v>2</v>
      </c>
      <c r="B96" s="36" t="s">
        <v>283</v>
      </c>
      <c r="C96" s="6" t="s">
        <v>3</v>
      </c>
      <c r="D96" s="7">
        <v>1</v>
      </c>
      <c r="E96" s="7">
        <v>0</v>
      </c>
      <c r="F96" s="7">
        <f>E97*D97</f>
        <v>0</v>
      </c>
    </row>
    <row r="97" spans="1:6" s="19" customFormat="1" ht="33">
      <c r="A97" s="11" t="s">
        <v>4</v>
      </c>
      <c r="B97" s="36" t="s">
        <v>394</v>
      </c>
      <c r="C97" s="6" t="s">
        <v>26</v>
      </c>
      <c r="D97" s="7">
        <v>2</v>
      </c>
      <c r="E97" s="7">
        <v>0</v>
      </c>
      <c r="F97" s="7">
        <f>E98*D98</f>
        <v>0</v>
      </c>
    </row>
    <row r="98" spans="1:6" s="19" customFormat="1" ht="49.5">
      <c r="A98" s="11"/>
      <c r="B98" s="36" t="s">
        <v>232</v>
      </c>
      <c r="C98" s="6"/>
      <c r="D98" s="7"/>
      <c r="E98" s="7"/>
      <c r="F98" s="7"/>
    </row>
    <row r="99" spans="1:6" s="19" customFormat="1" ht="16.5">
      <c r="A99" s="11"/>
      <c r="B99" s="36" t="s">
        <v>225</v>
      </c>
      <c r="C99" s="6"/>
      <c r="D99" s="7"/>
      <c r="E99" s="7"/>
      <c r="F99" s="7"/>
    </row>
    <row r="100" spans="1:6" s="19" customFormat="1" ht="33">
      <c r="A100" s="11"/>
      <c r="B100" s="36" t="s">
        <v>226</v>
      </c>
      <c r="C100" s="6"/>
      <c r="D100" s="7"/>
      <c r="E100" s="7"/>
      <c r="F100" s="7"/>
    </row>
    <row r="101" spans="1:6" s="19" customFormat="1" ht="16.5">
      <c r="A101" s="11"/>
      <c r="B101" s="36" t="s">
        <v>227</v>
      </c>
      <c r="C101" s="6"/>
      <c r="D101" s="7"/>
      <c r="E101" s="7"/>
      <c r="F101" s="7"/>
    </row>
    <row r="102" spans="1:6" s="19" customFormat="1" ht="16.5">
      <c r="A102" s="11"/>
      <c r="B102" s="36" t="s">
        <v>228</v>
      </c>
      <c r="C102" s="6"/>
      <c r="D102" s="7"/>
      <c r="E102" s="7"/>
      <c r="F102" s="7"/>
    </row>
    <row r="103" spans="1:6" s="19" customFormat="1" ht="16.5">
      <c r="A103" s="11"/>
      <c r="B103" s="36" t="s">
        <v>229</v>
      </c>
      <c r="C103" s="6"/>
      <c r="D103" s="7"/>
      <c r="E103" s="7"/>
      <c r="F103" s="7"/>
    </row>
    <row r="104" spans="1:6" s="19" customFormat="1" ht="16.5">
      <c r="A104" s="11"/>
      <c r="B104" s="36" t="s">
        <v>230</v>
      </c>
      <c r="C104" s="6"/>
      <c r="D104" s="7"/>
      <c r="E104" s="7"/>
      <c r="F104" s="7"/>
    </row>
    <row r="105" spans="1:6" s="19" customFormat="1" ht="33">
      <c r="A105" s="11"/>
      <c r="B105" s="36" t="s">
        <v>231</v>
      </c>
      <c r="C105" s="6"/>
      <c r="D105" s="7"/>
      <c r="E105" s="7"/>
      <c r="F105" s="7"/>
    </row>
    <row r="106" spans="1:6" s="19" customFormat="1" ht="33">
      <c r="A106" s="11"/>
      <c r="B106" s="36" t="s">
        <v>233</v>
      </c>
      <c r="C106" s="6"/>
      <c r="D106" s="7"/>
      <c r="E106" s="7"/>
      <c r="F106" s="7"/>
    </row>
    <row r="107" spans="1:6" s="19" customFormat="1" ht="49.5">
      <c r="A107" s="11" t="s">
        <v>5</v>
      </c>
      <c r="B107" s="36" t="s">
        <v>234</v>
      </c>
      <c r="C107" s="6" t="s">
        <v>1</v>
      </c>
      <c r="D107" s="7">
        <v>2.75</v>
      </c>
      <c r="E107" s="7">
        <v>0</v>
      </c>
      <c r="F107" s="7">
        <f t="shared" si="0"/>
        <v>0</v>
      </c>
    </row>
    <row r="108" spans="1:6" s="19" customFormat="1" ht="49.5">
      <c r="A108" s="11"/>
      <c r="B108" s="36" t="s">
        <v>235</v>
      </c>
      <c r="C108" s="6"/>
      <c r="D108" s="7"/>
      <c r="E108" s="7"/>
      <c r="F108" s="7"/>
    </row>
    <row r="109" spans="1:6" s="19" customFormat="1" ht="49.5">
      <c r="A109" s="11"/>
      <c r="B109" s="36" t="s">
        <v>236</v>
      </c>
      <c r="C109" s="6"/>
      <c r="D109" s="7"/>
      <c r="E109" s="7"/>
      <c r="F109" s="7"/>
    </row>
    <row r="110" spans="1:6" s="19" customFormat="1" ht="33">
      <c r="A110" s="11"/>
      <c r="B110" s="36" t="s">
        <v>237</v>
      </c>
      <c r="C110" s="6"/>
      <c r="D110" s="7"/>
      <c r="E110" s="7"/>
      <c r="F110" s="7"/>
    </row>
    <row r="111" spans="1:6" s="19" customFormat="1" ht="33">
      <c r="A111" s="11"/>
      <c r="B111" s="36" t="s">
        <v>238</v>
      </c>
      <c r="C111" s="6"/>
      <c r="D111" s="7"/>
      <c r="E111" s="7"/>
      <c r="F111" s="7"/>
    </row>
    <row r="112" spans="1:6" s="19" customFormat="1" ht="33">
      <c r="A112" s="11" t="s">
        <v>6</v>
      </c>
      <c r="B112" s="36" t="s">
        <v>239</v>
      </c>
      <c r="C112" s="6" t="s">
        <v>22</v>
      </c>
      <c r="D112" s="7">
        <v>26</v>
      </c>
      <c r="E112" s="7">
        <v>0</v>
      </c>
      <c r="F112" s="7">
        <f t="shared" si="0"/>
        <v>0</v>
      </c>
    </row>
    <row r="113" spans="1:6" s="19" customFormat="1" ht="66.75" thickBot="1">
      <c r="A113" s="11" t="s">
        <v>8</v>
      </c>
      <c r="B113" s="12" t="s">
        <v>241</v>
      </c>
      <c r="C113" s="13" t="s">
        <v>22</v>
      </c>
      <c r="D113" s="20">
        <v>4</v>
      </c>
      <c r="E113" s="20">
        <v>0</v>
      </c>
      <c r="F113" s="20">
        <f t="shared" si="0"/>
        <v>0</v>
      </c>
    </row>
    <row r="114" spans="1:6" s="19" customFormat="1" ht="17.25" thickTop="1">
      <c r="A114" s="11"/>
      <c r="B114" s="17" t="s">
        <v>243</v>
      </c>
      <c r="C114" s="6"/>
      <c r="D114" s="7"/>
      <c r="E114" s="7"/>
      <c r="F114" s="59">
        <f>SUM(F96:F113)</f>
        <v>0</v>
      </c>
    </row>
    <row r="115" spans="1:6" s="19" customFormat="1" ht="16.5">
      <c r="A115" s="11"/>
      <c r="B115" s="44"/>
      <c r="C115" s="6"/>
      <c r="D115" s="7"/>
      <c r="E115" s="7"/>
      <c r="F115" s="7"/>
    </row>
    <row r="116" spans="1:6" s="19" customFormat="1" ht="33">
      <c r="A116" s="16" t="s">
        <v>12</v>
      </c>
      <c r="B116" s="17" t="s">
        <v>242</v>
      </c>
      <c r="C116" s="6"/>
      <c r="D116" s="7"/>
      <c r="E116" s="7"/>
      <c r="F116" s="7"/>
    </row>
    <row r="117" spans="1:6" s="19" customFormat="1" ht="16.5">
      <c r="A117" s="11"/>
      <c r="B117" s="58" t="s">
        <v>245</v>
      </c>
      <c r="C117" s="6"/>
      <c r="D117" s="7"/>
      <c r="E117" s="7"/>
      <c r="F117" s="7"/>
    </row>
    <row r="118" spans="1:6" s="19" customFormat="1" ht="16.5">
      <c r="A118" s="11" t="s">
        <v>2</v>
      </c>
      <c r="B118" s="39" t="s">
        <v>249</v>
      </c>
      <c r="C118" s="6" t="s">
        <v>3</v>
      </c>
      <c r="D118" s="7">
        <v>2</v>
      </c>
      <c r="E118" s="7">
        <v>0</v>
      </c>
      <c r="F118" s="7">
        <f t="shared" si="0"/>
        <v>0</v>
      </c>
    </row>
    <row r="119" spans="1:6" s="19" customFormat="1" ht="16.5">
      <c r="A119" s="11" t="s">
        <v>4</v>
      </c>
      <c r="B119" s="39" t="s">
        <v>250</v>
      </c>
      <c r="C119" s="6" t="s">
        <v>3</v>
      </c>
      <c r="D119" s="7">
        <v>1</v>
      </c>
      <c r="E119" s="7">
        <v>0</v>
      </c>
      <c r="F119" s="7">
        <f t="shared" si="0"/>
        <v>0</v>
      </c>
    </row>
    <row r="120" spans="1:6" s="19" customFormat="1" ht="33">
      <c r="A120" s="11" t="s">
        <v>5</v>
      </c>
      <c r="B120" s="39" t="s">
        <v>384</v>
      </c>
      <c r="C120" s="6" t="s">
        <v>3</v>
      </c>
      <c r="D120" s="7">
        <v>1</v>
      </c>
      <c r="E120" s="7">
        <v>0</v>
      </c>
      <c r="F120" s="7">
        <f t="shared" si="0"/>
        <v>0</v>
      </c>
    </row>
    <row r="121" spans="1:6" s="19" customFormat="1" ht="16.5">
      <c r="A121" s="11" t="s">
        <v>6</v>
      </c>
      <c r="B121" s="39" t="s">
        <v>256</v>
      </c>
      <c r="C121" s="6" t="s">
        <v>3</v>
      </c>
      <c r="D121" s="7">
        <v>1</v>
      </c>
      <c r="E121" s="7">
        <v>0</v>
      </c>
      <c r="F121" s="7">
        <f t="shared" si="0"/>
        <v>0</v>
      </c>
    </row>
    <row r="122" spans="1:6" s="19" customFormat="1" ht="16.5">
      <c r="A122" s="11" t="s">
        <v>8</v>
      </c>
      <c r="B122" s="39" t="s">
        <v>258</v>
      </c>
      <c r="C122" s="6" t="s">
        <v>3</v>
      </c>
      <c r="D122" s="7">
        <v>2</v>
      </c>
      <c r="E122" s="7">
        <v>0</v>
      </c>
      <c r="F122" s="7">
        <f t="shared" si="0"/>
        <v>0</v>
      </c>
    </row>
    <row r="123" spans="1:6" s="19" customFormat="1" ht="16.5">
      <c r="A123" s="11" t="s">
        <v>9</v>
      </c>
      <c r="B123" s="39" t="s">
        <v>257</v>
      </c>
      <c r="C123" s="6" t="s">
        <v>1</v>
      </c>
      <c r="D123" s="7">
        <v>1.8</v>
      </c>
      <c r="E123" s="7">
        <v>0</v>
      </c>
      <c r="F123" s="7">
        <f t="shared" si="0"/>
        <v>0</v>
      </c>
    </row>
    <row r="124" spans="1:6" s="19" customFormat="1" ht="16.5">
      <c r="A124" s="11" t="s">
        <v>10</v>
      </c>
      <c r="B124" s="39" t="s">
        <v>246</v>
      </c>
      <c r="C124" s="6" t="s">
        <v>1</v>
      </c>
      <c r="D124" s="7">
        <v>0.3</v>
      </c>
      <c r="E124" s="7">
        <v>0</v>
      </c>
      <c r="F124" s="7">
        <f t="shared" si="0"/>
        <v>0</v>
      </c>
    </row>
    <row r="125" spans="1:6" s="19" customFormat="1" ht="16.5">
      <c r="A125" s="11" t="s">
        <v>14</v>
      </c>
      <c r="B125" s="39" t="s">
        <v>247</v>
      </c>
      <c r="C125" s="6" t="s">
        <v>3</v>
      </c>
      <c r="D125" s="7">
        <v>1</v>
      </c>
      <c r="E125" s="7">
        <v>0</v>
      </c>
      <c r="F125" s="7">
        <f t="shared" si="0"/>
        <v>0</v>
      </c>
    </row>
    <row r="126" spans="1:6" s="19" customFormat="1" ht="16.5">
      <c r="A126" s="11"/>
      <c r="B126" s="56"/>
      <c r="C126" s="6"/>
      <c r="D126" s="7"/>
      <c r="E126" s="7"/>
      <c r="F126" s="7"/>
    </row>
    <row r="127" spans="1:6" s="19" customFormat="1" ht="16.5">
      <c r="A127" s="11"/>
      <c r="B127" s="58" t="s">
        <v>248</v>
      </c>
      <c r="C127" s="6"/>
      <c r="D127" s="7"/>
      <c r="E127" s="7"/>
      <c r="F127" s="7"/>
    </row>
    <row r="128" spans="1:6" s="19" customFormat="1" ht="16.5">
      <c r="A128" s="11" t="s">
        <v>11</v>
      </c>
      <c r="B128" s="39" t="s">
        <v>249</v>
      </c>
      <c r="C128" s="6" t="s">
        <v>3</v>
      </c>
      <c r="D128" s="7">
        <v>3</v>
      </c>
      <c r="E128" s="7">
        <v>0</v>
      </c>
      <c r="F128" s="7">
        <f t="shared" si="0"/>
        <v>0</v>
      </c>
    </row>
    <row r="129" spans="1:6" s="19" customFormat="1" ht="16.5">
      <c r="A129" s="11" t="s">
        <v>12</v>
      </c>
      <c r="B129" s="39" t="s">
        <v>250</v>
      </c>
      <c r="C129" s="6" t="s">
        <v>3</v>
      </c>
      <c r="D129" s="7">
        <v>4</v>
      </c>
      <c r="E129" s="7">
        <v>0</v>
      </c>
      <c r="F129" s="7">
        <f t="shared" si="0"/>
        <v>0</v>
      </c>
    </row>
    <row r="130" spans="1:6" s="19" customFormat="1" ht="16.5">
      <c r="A130" s="11" t="s">
        <v>13</v>
      </c>
      <c r="B130" s="39" t="s">
        <v>251</v>
      </c>
      <c r="C130" s="6" t="s">
        <v>1</v>
      </c>
      <c r="D130" s="7">
        <v>2.5</v>
      </c>
      <c r="E130" s="7">
        <v>0</v>
      </c>
      <c r="F130" s="7">
        <f t="shared" si="0"/>
        <v>0</v>
      </c>
    </row>
    <row r="131" spans="1:6" s="19" customFormat="1" ht="16.5">
      <c r="A131" s="11" t="s">
        <v>15</v>
      </c>
      <c r="B131" s="39" t="s">
        <v>252</v>
      </c>
      <c r="C131" s="6" t="s">
        <v>3</v>
      </c>
      <c r="D131" s="7">
        <v>1</v>
      </c>
      <c r="E131" s="7">
        <v>0</v>
      </c>
      <c r="F131" s="7">
        <f t="shared" si="0"/>
        <v>0</v>
      </c>
    </row>
    <row r="132" spans="1:6" s="19" customFormat="1" ht="16.5">
      <c r="A132" s="11" t="s">
        <v>29</v>
      </c>
      <c r="B132" s="39" t="s">
        <v>253</v>
      </c>
      <c r="C132" s="6" t="s">
        <v>3</v>
      </c>
      <c r="D132" s="7">
        <v>1</v>
      </c>
      <c r="E132" s="7">
        <v>0</v>
      </c>
      <c r="F132" s="7">
        <f t="shared" si="0"/>
        <v>0</v>
      </c>
    </row>
    <row r="133" spans="1:6" s="19" customFormat="1" ht="16.5">
      <c r="A133" s="11" t="s">
        <v>30</v>
      </c>
      <c r="B133" s="39" t="s">
        <v>254</v>
      </c>
      <c r="C133" s="6" t="s">
        <v>3</v>
      </c>
      <c r="D133" s="7">
        <v>1</v>
      </c>
      <c r="E133" s="7">
        <v>0</v>
      </c>
      <c r="F133" s="7">
        <f t="shared" si="0"/>
        <v>0</v>
      </c>
    </row>
    <row r="134" spans="1:6" s="19" customFormat="1" ht="16.5">
      <c r="A134" s="11"/>
      <c r="B134" s="56"/>
      <c r="C134" s="6"/>
      <c r="D134" s="7"/>
      <c r="E134" s="7"/>
      <c r="F134" s="7"/>
    </row>
    <row r="135" spans="1:6" s="19" customFormat="1" ht="16.5">
      <c r="A135" s="11"/>
      <c r="B135" s="58" t="s">
        <v>255</v>
      </c>
      <c r="C135" s="6"/>
      <c r="D135" s="7"/>
      <c r="E135" s="7"/>
      <c r="F135" s="7"/>
    </row>
    <row r="136" spans="1:6" s="19" customFormat="1" ht="16.5">
      <c r="A136" s="11" t="s">
        <v>31</v>
      </c>
      <c r="B136" s="39" t="s">
        <v>249</v>
      </c>
      <c r="C136" s="6" t="s">
        <v>3</v>
      </c>
      <c r="D136" s="7">
        <v>2</v>
      </c>
      <c r="E136" s="7">
        <v>0</v>
      </c>
      <c r="F136" s="7">
        <f t="shared" si="0"/>
        <v>0</v>
      </c>
    </row>
    <row r="137" spans="1:6" s="19" customFormat="1" ht="16.5">
      <c r="A137" s="11" t="s">
        <v>44</v>
      </c>
      <c r="B137" s="39" t="s">
        <v>250</v>
      </c>
      <c r="C137" s="6" t="s">
        <v>3</v>
      </c>
      <c r="D137" s="7">
        <v>4</v>
      </c>
      <c r="E137" s="7">
        <v>0</v>
      </c>
      <c r="F137" s="7">
        <f t="shared" si="0"/>
        <v>0</v>
      </c>
    </row>
    <row r="138" spans="1:6" s="19" customFormat="1" ht="16.5">
      <c r="A138" s="11" t="s">
        <v>45</v>
      </c>
      <c r="B138" s="39" t="s">
        <v>252</v>
      </c>
      <c r="C138" s="6" t="s">
        <v>3</v>
      </c>
      <c r="D138" s="7">
        <v>1</v>
      </c>
      <c r="E138" s="7">
        <v>0</v>
      </c>
      <c r="F138" s="7">
        <f t="shared" si="0"/>
        <v>0</v>
      </c>
    </row>
    <row r="139" spans="1:6" s="19" customFormat="1" ht="16.5">
      <c r="A139" s="11" t="s">
        <v>46</v>
      </c>
      <c r="B139" s="39" t="s">
        <v>253</v>
      </c>
      <c r="C139" s="6" t="s">
        <v>3</v>
      </c>
      <c r="D139" s="7">
        <v>1</v>
      </c>
      <c r="E139" s="7">
        <v>0</v>
      </c>
      <c r="F139" s="7">
        <f t="shared" si="0"/>
        <v>0</v>
      </c>
    </row>
    <row r="140" spans="1:6" s="19" customFormat="1" ht="16.5">
      <c r="A140" s="11" t="s">
        <v>47</v>
      </c>
      <c r="B140" s="39" t="s">
        <v>259</v>
      </c>
      <c r="C140" s="6" t="s">
        <v>3</v>
      </c>
      <c r="D140" s="7">
        <v>1</v>
      </c>
      <c r="E140" s="7">
        <v>0</v>
      </c>
      <c r="F140" s="7">
        <f t="shared" si="0"/>
        <v>0</v>
      </c>
    </row>
    <row r="141" spans="1:6" s="19" customFormat="1" ht="17.25" thickBot="1">
      <c r="A141" s="11" t="s">
        <v>48</v>
      </c>
      <c r="B141" s="12" t="s">
        <v>257</v>
      </c>
      <c r="C141" s="13" t="s">
        <v>1</v>
      </c>
      <c r="D141" s="20">
        <v>1.5</v>
      </c>
      <c r="E141" s="20">
        <v>0</v>
      </c>
      <c r="F141" s="20">
        <f t="shared" si="0"/>
        <v>0</v>
      </c>
    </row>
    <row r="142" spans="1:6" s="19" customFormat="1" ht="33.75" thickTop="1">
      <c r="A142" s="11"/>
      <c r="B142" s="54" t="s">
        <v>260</v>
      </c>
      <c r="C142" s="54"/>
      <c r="D142" s="10"/>
      <c r="E142" s="10"/>
      <c r="F142" s="59">
        <f>SUM(F118:F141)</f>
        <v>0</v>
      </c>
    </row>
    <row r="143" spans="2:3" ht="16.5">
      <c r="B143" s="84"/>
      <c r="C143" s="84"/>
    </row>
  </sheetData>
  <sheetProtection/>
  <mergeCells count="14">
    <mergeCell ref="B1:E1"/>
    <mergeCell ref="C3:E3"/>
    <mergeCell ref="C4:E4"/>
    <mergeCell ref="C12:E12"/>
    <mergeCell ref="C13:E13"/>
    <mergeCell ref="B2:E2"/>
    <mergeCell ref="B143:C143"/>
    <mergeCell ref="C5:E5"/>
    <mergeCell ref="C6:E6"/>
    <mergeCell ref="C7:E7"/>
    <mergeCell ref="C8:E8"/>
    <mergeCell ref="C9:E9"/>
    <mergeCell ref="C10:E10"/>
    <mergeCell ref="C11:E1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&amp;L&amp;"Arial Narrow,Navadno"&amp;8DETAJL infrastruktura d.o.o., Na produ 13, Vipava&amp;C&amp;"Arial Narrow,Navadno"&amp;8Vodovod ČN Hubelj - Lokavec&amp;R&amp;"Arial Narrow,Navadno"&amp;8raztežilnik Gorenje</oddHeader>
    <oddFooter>&amp;C&amp;P</oddFooter>
  </headerFooter>
  <rowBreaks count="5" manualBreakCount="5">
    <brk id="13" max="5" man="1"/>
    <brk id="56" max="5" man="1"/>
    <brk id="77" max="5" man="1"/>
    <brk id="93" max="5" man="1"/>
    <brk id="11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9"/>
  <sheetViews>
    <sheetView zoomScaleSheetLayoutView="100" zoomScalePageLayoutView="0" workbookViewId="0" topLeftCell="A1">
      <selection activeCell="E190" sqref="E190"/>
    </sheetView>
  </sheetViews>
  <sheetFormatPr defaultColWidth="9.140625" defaultRowHeight="15"/>
  <cols>
    <col min="1" max="1" width="5.28125" style="0" customWidth="1"/>
    <col min="2" max="2" width="40.421875" style="0" customWidth="1"/>
    <col min="3" max="3" width="7.28125" style="0" customWidth="1"/>
    <col min="4" max="4" width="7.8515625" style="0" customWidth="1"/>
    <col min="5" max="5" width="9.57421875" style="0" customWidth="1"/>
    <col min="8" max="8" width="9.8515625" style="0" bestFit="1" customWidth="1"/>
  </cols>
  <sheetData>
    <row r="1" spans="1:6" ht="120" customHeight="1">
      <c r="A1" s="10"/>
      <c r="B1" s="75" t="str">
        <f>REKAPITULACIJA!A1</f>
        <v>VODOVOD ČN HUBELJ - LOKAVEC                                                                         (GORENJE, ČOHI, BROD IN SLOKARJI)  -  1. FAZA</v>
      </c>
      <c r="C1" s="79"/>
      <c r="D1" s="79"/>
      <c r="E1" s="79"/>
      <c r="F1" s="10"/>
    </row>
    <row r="2" spans="1:6" ht="16.5">
      <c r="A2" s="10"/>
      <c r="B2" s="80" t="s">
        <v>284</v>
      </c>
      <c r="C2" s="80"/>
      <c r="D2" s="80"/>
      <c r="E2" s="80"/>
      <c r="F2" s="10"/>
    </row>
    <row r="3" spans="1:6" ht="16.5">
      <c r="A3" s="10"/>
      <c r="B3" s="31" t="s">
        <v>0</v>
      </c>
      <c r="C3" s="77">
        <f>F21</f>
        <v>0</v>
      </c>
      <c r="D3" s="77"/>
      <c r="E3" s="77"/>
      <c r="F3" s="10"/>
    </row>
    <row r="4" spans="1:6" ht="16.5">
      <c r="A4" s="10"/>
      <c r="B4" s="31" t="s">
        <v>17</v>
      </c>
      <c r="C4" s="77">
        <f>F35</f>
        <v>0</v>
      </c>
      <c r="D4" s="77"/>
      <c r="E4" s="77"/>
      <c r="F4" s="10"/>
    </row>
    <row r="5" spans="1:6" ht="16.5">
      <c r="A5" s="10"/>
      <c r="B5" s="31" t="s">
        <v>74</v>
      </c>
      <c r="C5" s="77">
        <f>F59</f>
        <v>0</v>
      </c>
      <c r="D5" s="77"/>
      <c r="E5" s="77"/>
      <c r="F5" s="10"/>
    </row>
    <row r="6" spans="1:6" ht="16.5">
      <c r="A6" s="10"/>
      <c r="B6" s="60" t="s">
        <v>75</v>
      </c>
      <c r="C6" s="77">
        <f>F73</f>
        <v>0</v>
      </c>
      <c r="D6" s="77"/>
      <c r="E6" s="77"/>
      <c r="F6" s="10"/>
    </row>
    <row r="7" spans="1:6" ht="16.5">
      <c r="A7" s="10"/>
      <c r="B7" s="31" t="s">
        <v>156</v>
      </c>
      <c r="C7" s="77">
        <f>F90</f>
        <v>0</v>
      </c>
      <c r="D7" s="77"/>
      <c r="E7" s="77"/>
      <c r="F7" s="10"/>
    </row>
    <row r="8" spans="1:6" ht="16.5">
      <c r="A8" s="10"/>
      <c r="B8" s="31" t="s">
        <v>209</v>
      </c>
      <c r="C8" s="77">
        <f>F101</f>
        <v>0</v>
      </c>
      <c r="D8" s="77"/>
      <c r="E8" s="77"/>
      <c r="F8" s="10"/>
    </row>
    <row r="9" spans="1:6" ht="16.5">
      <c r="A9" s="10"/>
      <c r="B9" s="31" t="s">
        <v>217</v>
      </c>
      <c r="C9" s="77">
        <f>F127</f>
        <v>0</v>
      </c>
      <c r="D9" s="77"/>
      <c r="E9" s="77"/>
      <c r="F9" s="10"/>
    </row>
    <row r="10" spans="1:6" ht="16.5">
      <c r="A10" s="10"/>
      <c r="B10" s="31" t="s">
        <v>163</v>
      </c>
      <c r="C10" s="77">
        <f>F162</f>
        <v>0</v>
      </c>
      <c r="D10" s="77"/>
      <c r="E10" s="77"/>
      <c r="F10" s="10"/>
    </row>
    <row r="11" spans="1:6" ht="33.75" thickBot="1">
      <c r="A11" s="10"/>
      <c r="B11" s="61" t="s">
        <v>261</v>
      </c>
      <c r="C11" s="81">
        <f>F189</f>
        <v>0</v>
      </c>
      <c r="D11" s="81"/>
      <c r="E11" s="81"/>
      <c r="F11" s="10"/>
    </row>
    <row r="12" spans="1:6" ht="17.25" thickTop="1">
      <c r="A12" s="10"/>
      <c r="B12" s="31" t="s">
        <v>23</v>
      </c>
      <c r="C12" s="77">
        <f>SUM(C3:D11)</f>
        <v>0</v>
      </c>
      <c r="D12" s="77"/>
      <c r="E12" s="77"/>
      <c r="F12" s="10"/>
    </row>
    <row r="13" spans="1:6" ht="16.5">
      <c r="A13" s="16" t="s">
        <v>2</v>
      </c>
      <c r="B13" s="17" t="s">
        <v>0</v>
      </c>
      <c r="C13" s="6"/>
      <c r="D13" s="18"/>
      <c r="E13" s="7"/>
      <c r="F13" s="7"/>
    </row>
    <row r="14" spans="1:6" ht="18">
      <c r="A14" s="9" t="s">
        <v>2</v>
      </c>
      <c r="B14" s="36" t="s">
        <v>189</v>
      </c>
      <c r="C14" s="6" t="s">
        <v>22</v>
      </c>
      <c r="D14" s="7">
        <v>340</v>
      </c>
      <c r="E14" s="7">
        <v>0</v>
      </c>
      <c r="F14" s="7">
        <f>E14*D14</f>
        <v>0</v>
      </c>
    </row>
    <row r="15" spans="1:6" ht="49.5">
      <c r="A15" s="9" t="s">
        <v>4</v>
      </c>
      <c r="B15" s="36" t="s">
        <v>266</v>
      </c>
      <c r="C15" s="6" t="s">
        <v>3</v>
      </c>
      <c r="D15" s="7">
        <v>45</v>
      </c>
      <c r="E15" s="7">
        <v>0</v>
      </c>
      <c r="F15" s="7">
        <f>E15*D15</f>
        <v>0</v>
      </c>
    </row>
    <row r="16" spans="1:6" ht="33">
      <c r="A16" s="9" t="s">
        <v>5</v>
      </c>
      <c r="B16" s="36" t="s">
        <v>267</v>
      </c>
      <c r="C16" s="6" t="s">
        <v>22</v>
      </c>
      <c r="D16" s="7">
        <v>40</v>
      </c>
      <c r="E16" s="7">
        <v>0</v>
      </c>
      <c r="F16" s="7">
        <f>E16*D16</f>
        <v>0</v>
      </c>
    </row>
    <row r="17" spans="1:6" ht="33">
      <c r="A17" s="9" t="s">
        <v>6</v>
      </c>
      <c r="B17" s="36" t="s">
        <v>190</v>
      </c>
      <c r="C17" s="6" t="s">
        <v>3</v>
      </c>
      <c r="D17" s="7">
        <v>15</v>
      </c>
      <c r="E17" s="7">
        <v>0</v>
      </c>
      <c r="F17" s="7">
        <f>E17*D17</f>
        <v>0</v>
      </c>
    </row>
    <row r="18" spans="1:6" ht="66">
      <c r="A18" s="9" t="s">
        <v>8</v>
      </c>
      <c r="B18" s="36" t="s">
        <v>387</v>
      </c>
      <c r="C18" s="6" t="s">
        <v>22</v>
      </c>
      <c r="D18" s="7">
        <v>1050</v>
      </c>
      <c r="E18" s="7">
        <v>0</v>
      </c>
      <c r="F18" s="7">
        <f>E18*D18</f>
        <v>0</v>
      </c>
    </row>
    <row r="19" spans="1:6" ht="33">
      <c r="A19" s="9"/>
      <c r="B19" s="36" t="s">
        <v>285</v>
      </c>
      <c r="C19" s="6"/>
      <c r="D19" s="7"/>
      <c r="E19" s="7"/>
      <c r="F19" s="7"/>
    </row>
    <row r="20" spans="1:6" ht="33.75" thickBot="1">
      <c r="A20" s="9"/>
      <c r="B20" s="46" t="s">
        <v>388</v>
      </c>
      <c r="C20" s="13"/>
      <c r="D20" s="20"/>
      <c r="E20" s="20"/>
      <c r="F20" s="20"/>
    </row>
    <row r="21" spans="1:6" ht="17.25" thickTop="1">
      <c r="A21" s="10"/>
      <c r="B21" s="17" t="s">
        <v>19</v>
      </c>
      <c r="C21" s="10"/>
      <c r="D21" s="10"/>
      <c r="E21" s="10"/>
      <c r="F21" s="52">
        <f>SUM(F14:F20)</f>
        <v>0</v>
      </c>
    </row>
    <row r="22" spans="1:6" ht="16.5">
      <c r="A22" s="10"/>
      <c r="B22" s="10"/>
      <c r="C22" s="10"/>
      <c r="D22" s="10"/>
      <c r="E22" s="10"/>
      <c r="F22" s="7"/>
    </row>
    <row r="23" spans="1:6" ht="16.5">
      <c r="A23" s="16" t="s">
        <v>4</v>
      </c>
      <c r="B23" s="17" t="s">
        <v>17</v>
      </c>
      <c r="C23" s="10"/>
      <c r="D23" s="10"/>
      <c r="E23" s="10"/>
      <c r="F23" s="7"/>
    </row>
    <row r="24" spans="1:6" ht="33">
      <c r="A24" s="11" t="s">
        <v>2</v>
      </c>
      <c r="B24" s="44" t="s">
        <v>89</v>
      </c>
      <c r="C24" s="6" t="s">
        <v>21</v>
      </c>
      <c r="D24" s="7">
        <v>31</v>
      </c>
      <c r="E24" s="7">
        <v>0</v>
      </c>
      <c r="F24" s="7">
        <f aca="true" t="shared" si="0" ref="F24:F126">E24*D24</f>
        <v>0</v>
      </c>
    </row>
    <row r="25" spans="1:6" ht="45.75">
      <c r="A25" s="11" t="s">
        <v>4</v>
      </c>
      <c r="B25" s="44" t="s">
        <v>268</v>
      </c>
      <c r="C25" s="6"/>
      <c r="D25" s="7"/>
      <c r="E25" s="7"/>
      <c r="F25" s="7"/>
    </row>
    <row r="26" spans="1:6" ht="18">
      <c r="A26" s="11"/>
      <c r="B26" s="44" t="s">
        <v>389</v>
      </c>
      <c r="C26" s="6" t="s">
        <v>21</v>
      </c>
      <c r="D26" s="7">
        <v>430</v>
      </c>
      <c r="E26" s="7">
        <v>0</v>
      </c>
      <c r="F26" s="7">
        <f t="shared" si="0"/>
        <v>0</v>
      </c>
    </row>
    <row r="27" spans="1:6" ht="18">
      <c r="A27" s="11"/>
      <c r="B27" s="44" t="s">
        <v>390</v>
      </c>
      <c r="C27" s="6" t="s">
        <v>21</v>
      </c>
      <c r="D27" s="7">
        <v>570</v>
      </c>
      <c r="E27" s="7">
        <v>0</v>
      </c>
      <c r="F27" s="7">
        <f t="shared" si="0"/>
        <v>0</v>
      </c>
    </row>
    <row r="28" spans="1:6" ht="18">
      <c r="A28" s="11"/>
      <c r="B28" s="44" t="s">
        <v>391</v>
      </c>
      <c r="C28" s="6" t="s">
        <v>21</v>
      </c>
      <c r="D28" s="7">
        <v>430</v>
      </c>
      <c r="E28" s="7">
        <v>0</v>
      </c>
      <c r="F28" s="7">
        <f t="shared" si="0"/>
        <v>0</v>
      </c>
    </row>
    <row r="29" spans="1:6" ht="18">
      <c r="A29" s="11" t="s">
        <v>5</v>
      </c>
      <c r="B29" s="44" t="s">
        <v>192</v>
      </c>
      <c r="C29" s="6" t="s">
        <v>22</v>
      </c>
      <c r="D29" s="7">
        <v>80</v>
      </c>
      <c r="E29" s="7">
        <v>0</v>
      </c>
      <c r="F29" s="7">
        <f t="shared" si="0"/>
        <v>0</v>
      </c>
    </row>
    <row r="30" spans="1:6" ht="83.25" customHeight="1">
      <c r="A30" s="11" t="s">
        <v>6</v>
      </c>
      <c r="B30" s="44" t="s">
        <v>385</v>
      </c>
      <c r="C30" s="6" t="s">
        <v>21</v>
      </c>
      <c r="D30" s="7">
        <v>275</v>
      </c>
      <c r="E30" s="7">
        <v>0</v>
      </c>
      <c r="F30" s="7">
        <f t="shared" si="0"/>
        <v>0</v>
      </c>
    </row>
    <row r="31" spans="1:6" ht="16.5">
      <c r="A31" s="11" t="s">
        <v>8</v>
      </c>
      <c r="B31" s="44" t="s">
        <v>269</v>
      </c>
      <c r="C31" s="6"/>
      <c r="D31" s="7"/>
      <c r="E31" s="7"/>
      <c r="F31" s="7"/>
    </row>
    <row r="32" spans="1:6" ht="18">
      <c r="A32" s="11"/>
      <c r="B32" s="44" t="s">
        <v>76</v>
      </c>
      <c r="C32" s="6" t="s">
        <v>22</v>
      </c>
      <c r="D32" s="7">
        <v>44</v>
      </c>
      <c r="E32" s="7">
        <v>0</v>
      </c>
      <c r="F32" s="7">
        <f t="shared" si="0"/>
        <v>0</v>
      </c>
    </row>
    <row r="33" spans="1:6" ht="18">
      <c r="A33" s="11"/>
      <c r="B33" s="44" t="s">
        <v>77</v>
      </c>
      <c r="C33" s="6" t="s">
        <v>22</v>
      </c>
      <c r="D33" s="7">
        <v>52</v>
      </c>
      <c r="E33" s="7">
        <v>0</v>
      </c>
      <c r="F33" s="7">
        <f t="shared" si="0"/>
        <v>0</v>
      </c>
    </row>
    <row r="34" spans="1:6" ht="68.25" customHeight="1" thickBot="1">
      <c r="A34" s="11" t="s">
        <v>9</v>
      </c>
      <c r="B34" s="49" t="s">
        <v>354</v>
      </c>
      <c r="C34" s="13" t="s">
        <v>21</v>
      </c>
      <c r="D34" s="20">
        <f>(D26+D27+D28)*1.3-D30*1.1</f>
        <v>1556.5</v>
      </c>
      <c r="E34" s="20">
        <v>0</v>
      </c>
      <c r="F34" s="20">
        <f t="shared" si="0"/>
        <v>0</v>
      </c>
    </row>
    <row r="35" spans="1:6" ht="17.25" thickTop="1">
      <c r="A35" s="11"/>
      <c r="B35" s="17" t="s">
        <v>18</v>
      </c>
      <c r="C35" s="50"/>
      <c r="D35" s="51"/>
      <c r="E35" s="51"/>
      <c r="F35" s="52">
        <f>SUM(F24:F34)</f>
        <v>0</v>
      </c>
    </row>
    <row r="36" spans="1:6" ht="16.5">
      <c r="A36" s="11"/>
      <c r="B36" s="44"/>
      <c r="C36" s="6"/>
      <c r="D36" s="7"/>
      <c r="E36" s="7"/>
      <c r="F36" s="7"/>
    </row>
    <row r="37" spans="1:6" ht="16.5">
      <c r="A37" s="16" t="s">
        <v>5</v>
      </c>
      <c r="B37" s="17" t="s">
        <v>74</v>
      </c>
      <c r="C37" s="6"/>
      <c r="D37" s="7"/>
      <c r="E37" s="7"/>
      <c r="F37" s="7"/>
    </row>
    <row r="38" spans="1:6" ht="49.5">
      <c r="A38" s="11" t="s">
        <v>2</v>
      </c>
      <c r="B38" s="44" t="s">
        <v>286</v>
      </c>
      <c r="C38" s="6"/>
      <c r="D38" s="7"/>
      <c r="E38" s="7"/>
      <c r="F38" s="7"/>
    </row>
    <row r="39" spans="1:6" ht="18">
      <c r="A39" s="11"/>
      <c r="B39" s="44" t="s">
        <v>287</v>
      </c>
      <c r="C39" s="6" t="s">
        <v>22</v>
      </c>
      <c r="D39" s="7">
        <v>9.1</v>
      </c>
      <c r="E39" s="7">
        <v>0</v>
      </c>
      <c r="F39" s="7">
        <f t="shared" si="0"/>
        <v>0</v>
      </c>
    </row>
    <row r="40" spans="1:6" ht="18">
      <c r="A40" s="11"/>
      <c r="B40" s="44" t="s">
        <v>288</v>
      </c>
      <c r="C40" s="6" t="s">
        <v>22</v>
      </c>
      <c r="D40" s="7">
        <v>3.8</v>
      </c>
      <c r="E40" s="7">
        <v>0</v>
      </c>
      <c r="F40" s="7">
        <f t="shared" si="0"/>
        <v>0</v>
      </c>
    </row>
    <row r="41" spans="1:6" ht="49.5">
      <c r="A41" s="11" t="s">
        <v>4</v>
      </c>
      <c r="B41" s="44" t="s">
        <v>289</v>
      </c>
      <c r="C41" s="6" t="s">
        <v>22</v>
      </c>
      <c r="D41" s="7">
        <v>151</v>
      </c>
      <c r="E41" s="7">
        <v>0</v>
      </c>
      <c r="F41" s="7">
        <f t="shared" si="0"/>
        <v>0</v>
      </c>
    </row>
    <row r="42" spans="1:6" ht="66">
      <c r="A42" s="11" t="s">
        <v>5</v>
      </c>
      <c r="B42" s="44" t="s">
        <v>290</v>
      </c>
      <c r="C42" s="6" t="s">
        <v>22</v>
      </c>
      <c r="D42" s="7">
        <v>9.5</v>
      </c>
      <c r="E42" s="7">
        <v>0</v>
      </c>
      <c r="F42" s="7">
        <f t="shared" si="0"/>
        <v>0</v>
      </c>
    </row>
    <row r="43" spans="1:6" ht="49.5">
      <c r="A43" s="11" t="s">
        <v>6</v>
      </c>
      <c r="B43" s="44" t="s">
        <v>291</v>
      </c>
      <c r="C43" s="6" t="s">
        <v>22</v>
      </c>
      <c r="D43" s="7">
        <v>106.2</v>
      </c>
      <c r="E43" s="7">
        <v>0</v>
      </c>
      <c r="F43" s="7">
        <f t="shared" si="0"/>
        <v>0</v>
      </c>
    </row>
    <row r="44" spans="1:6" ht="48.75" customHeight="1">
      <c r="A44" s="11" t="s">
        <v>8</v>
      </c>
      <c r="B44" s="44" t="s">
        <v>195</v>
      </c>
      <c r="C44" s="6" t="s">
        <v>22</v>
      </c>
      <c r="D44" s="7">
        <v>46</v>
      </c>
      <c r="E44" s="7">
        <v>0</v>
      </c>
      <c r="F44" s="7">
        <f t="shared" si="0"/>
        <v>0</v>
      </c>
    </row>
    <row r="45" spans="1:6" ht="33">
      <c r="A45" s="11" t="s">
        <v>9</v>
      </c>
      <c r="B45" s="44" t="s">
        <v>196</v>
      </c>
      <c r="C45" s="6" t="s">
        <v>22</v>
      </c>
      <c r="D45" s="7">
        <v>2.7</v>
      </c>
      <c r="E45" s="7">
        <v>0</v>
      </c>
      <c r="F45" s="7">
        <f t="shared" si="0"/>
        <v>0</v>
      </c>
    </row>
    <row r="46" spans="1:6" ht="33">
      <c r="A46" s="11" t="s">
        <v>10</v>
      </c>
      <c r="B46" s="44" t="s">
        <v>292</v>
      </c>
      <c r="C46" s="6"/>
      <c r="D46" s="7"/>
      <c r="E46" s="7"/>
      <c r="F46" s="7"/>
    </row>
    <row r="47" spans="1:6" ht="33">
      <c r="A47" s="11"/>
      <c r="B47" s="44" t="s">
        <v>295</v>
      </c>
      <c r="C47" s="6" t="s">
        <v>22</v>
      </c>
      <c r="D47" s="7">
        <v>33</v>
      </c>
      <c r="E47" s="7">
        <v>0</v>
      </c>
      <c r="F47" s="7">
        <f t="shared" si="0"/>
        <v>0</v>
      </c>
    </row>
    <row r="48" spans="1:6" ht="49.5">
      <c r="A48" s="11"/>
      <c r="B48" s="44" t="s">
        <v>294</v>
      </c>
      <c r="C48" s="6" t="s">
        <v>22</v>
      </c>
      <c r="D48" s="7">
        <v>18.1</v>
      </c>
      <c r="E48" s="7">
        <v>0</v>
      </c>
      <c r="F48" s="7">
        <f t="shared" si="0"/>
        <v>0</v>
      </c>
    </row>
    <row r="49" spans="1:6" ht="33">
      <c r="A49" s="11"/>
      <c r="B49" s="44" t="s">
        <v>293</v>
      </c>
      <c r="C49" s="6" t="s">
        <v>22</v>
      </c>
      <c r="D49" s="7">
        <v>7.8</v>
      </c>
      <c r="E49" s="7">
        <v>0</v>
      </c>
      <c r="F49" s="7">
        <f t="shared" si="0"/>
        <v>0</v>
      </c>
    </row>
    <row r="50" spans="1:6" ht="49.5">
      <c r="A50" s="11" t="s">
        <v>14</v>
      </c>
      <c r="B50" s="44" t="s">
        <v>296</v>
      </c>
      <c r="C50" s="6" t="s">
        <v>22</v>
      </c>
      <c r="D50" s="7">
        <v>26</v>
      </c>
      <c r="E50" s="7">
        <v>0</v>
      </c>
      <c r="F50" s="7">
        <f t="shared" si="0"/>
        <v>0</v>
      </c>
    </row>
    <row r="51" spans="1:6" ht="49.5">
      <c r="A51" s="11" t="s">
        <v>11</v>
      </c>
      <c r="B51" s="44" t="s">
        <v>297</v>
      </c>
      <c r="C51" s="6"/>
      <c r="D51" s="7"/>
      <c r="E51" s="7"/>
      <c r="F51" s="7"/>
    </row>
    <row r="52" spans="1:6" ht="18">
      <c r="A52" s="11"/>
      <c r="B52" s="44" t="s">
        <v>287</v>
      </c>
      <c r="C52" s="6" t="s">
        <v>22</v>
      </c>
      <c r="D52" s="7">
        <v>21</v>
      </c>
      <c r="E52" s="7">
        <v>0</v>
      </c>
      <c r="F52" s="7">
        <f t="shared" si="0"/>
        <v>0</v>
      </c>
    </row>
    <row r="53" spans="1:6" ht="18">
      <c r="A53" s="11"/>
      <c r="B53" s="44" t="s">
        <v>288</v>
      </c>
      <c r="C53" s="6" t="s">
        <v>22</v>
      </c>
      <c r="D53" s="7">
        <v>19.2</v>
      </c>
      <c r="E53" s="7">
        <v>0</v>
      </c>
      <c r="F53" s="7">
        <f t="shared" si="0"/>
        <v>0</v>
      </c>
    </row>
    <row r="54" spans="1:6" ht="33">
      <c r="A54" s="11" t="s">
        <v>12</v>
      </c>
      <c r="B54" s="44" t="s">
        <v>298</v>
      </c>
      <c r="C54" s="6" t="s">
        <v>1</v>
      </c>
      <c r="D54" s="7">
        <v>11.1</v>
      </c>
      <c r="E54" s="7">
        <v>0</v>
      </c>
      <c r="F54" s="7">
        <f t="shared" si="0"/>
        <v>0</v>
      </c>
    </row>
    <row r="55" spans="1:6" ht="33">
      <c r="A55" s="11" t="s">
        <v>13</v>
      </c>
      <c r="B55" s="44" t="s">
        <v>299</v>
      </c>
      <c r="C55" s="6" t="s">
        <v>1</v>
      </c>
      <c r="D55" s="7">
        <v>28</v>
      </c>
      <c r="E55" s="7">
        <v>0</v>
      </c>
      <c r="F55" s="7">
        <f t="shared" si="0"/>
        <v>0</v>
      </c>
    </row>
    <row r="56" spans="1:6" ht="34.5">
      <c r="A56" s="11" t="s">
        <v>15</v>
      </c>
      <c r="B56" s="44" t="s">
        <v>396</v>
      </c>
      <c r="C56" s="6" t="s">
        <v>3</v>
      </c>
      <c r="D56" s="7">
        <v>12</v>
      </c>
      <c r="E56" s="7">
        <v>0</v>
      </c>
      <c r="F56" s="7">
        <f t="shared" si="0"/>
        <v>0</v>
      </c>
    </row>
    <row r="57" spans="1:6" ht="33.75" customHeight="1">
      <c r="A57" s="11" t="s">
        <v>29</v>
      </c>
      <c r="B57" s="44" t="s">
        <v>201</v>
      </c>
      <c r="C57" s="6" t="s">
        <v>22</v>
      </c>
      <c r="D57" s="7">
        <v>16.6</v>
      </c>
      <c r="E57" s="7">
        <v>0</v>
      </c>
      <c r="F57" s="7">
        <f t="shared" si="0"/>
        <v>0</v>
      </c>
    </row>
    <row r="58" spans="1:6" ht="33.75" thickBot="1">
      <c r="A58" s="11" t="s">
        <v>30</v>
      </c>
      <c r="B58" s="12" t="s">
        <v>202</v>
      </c>
      <c r="C58" s="13" t="s">
        <v>22</v>
      </c>
      <c r="D58" s="20">
        <v>17</v>
      </c>
      <c r="E58" s="20">
        <v>0</v>
      </c>
      <c r="F58" s="20">
        <f t="shared" si="0"/>
        <v>0</v>
      </c>
    </row>
    <row r="59" spans="1:6" ht="17.25" thickTop="1">
      <c r="A59" s="11"/>
      <c r="B59" s="17" t="s">
        <v>78</v>
      </c>
      <c r="C59" s="6"/>
      <c r="D59" s="7"/>
      <c r="E59" s="7"/>
      <c r="F59" s="52">
        <f>SUM(F38:F58)</f>
        <v>0</v>
      </c>
    </row>
    <row r="60" spans="1:6" ht="16.5">
      <c r="A60" s="11"/>
      <c r="B60" s="44"/>
      <c r="C60" s="6"/>
      <c r="D60" s="7"/>
      <c r="E60" s="7"/>
      <c r="F60" s="7"/>
    </row>
    <row r="61" spans="1:6" ht="16.5">
      <c r="A61" s="16" t="s">
        <v>6</v>
      </c>
      <c r="B61" s="17" t="s">
        <v>75</v>
      </c>
      <c r="C61" s="6"/>
      <c r="D61" s="7"/>
      <c r="E61" s="7"/>
      <c r="F61" s="7"/>
    </row>
    <row r="62" spans="1:6" ht="33" customHeight="1">
      <c r="A62" s="11" t="s">
        <v>2</v>
      </c>
      <c r="B62" s="44" t="s">
        <v>301</v>
      </c>
      <c r="C62" s="6" t="s">
        <v>21</v>
      </c>
      <c r="D62" s="7">
        <v>9</v>
      </c>
      <c r="E62" s="7">
        <v>0</v>
      </c>
      <c r="F62" s="7">
        <f t="shared" si="0"/>
        <v>0</v>
      </c>
    </row>
    <row r="63" spans="1:6" ht="34.5" customHeight="1">
      <c r="A63" s="11" t="s">
        <v>4</v>
      </c>
      <c r="B63" s="44" t="s">
        <v>392</v>
      </c>
      <c r="C63" s="6" t="s">
        <v>21</v>
      </c>
      <c r="D63" s="7">
        <v>18.5</v>
      </c>
      <c r="E63" s="7">
        <v>0</v>
      </c>
      <c r="F63" s="7">
        <f t="shared" si="0"/>
        <v>0</v>
      </c>
    </row>
    <row r="64" spans="1:6" ht="51.75" customHeight="1">
      <c r="A64" s="11" t="s">
        <v>5</v>
      </c>
      <c r="B64" s="44" t="s">
        <v>380</v>
      </c>
      <c r="C64" s="6" t="s">
        <v>21</v>
      </c>
      <c r="D64" s="7">
        <v>44.5</v>
      </c>
      <c r="E64" s="7">
        <v>0</v>
      </c>
      <c r="F64" s="7">
        <f t="shared" si="0"/>
        <v>0</v>
      </c>
    </row>
    <row r="65" spans="1:6" ht="18.75" customHeight="1">
      <c r="A65" s="11" t="s">
        <v>6</v>
      </c>
      <c r="B65" s="44" t="s">
        <v>302</v>
      </c>
      <c r="C65" s="6"/>
      <c r="D65" s="7"/>
      <c r="E65" s="7"/>
      <c r="F65" s="7">
        <f t="shared" si="0"/>
        <v>0</v>
      </c>
    </row>
    <row r="66" spans="1:6" ht="34.5">
      <c r="A66" s="11"/>
      <c r="B66" s="44" t="s">
        <v>303</v>
      </c>
      <c r="C66" s="6" t="s">
        <v>21</v>
      </c>
      <c r="D66" s="7">
        <v>8.15</v>
      </c>
      <c r="E66" s="7">
        <v>0</v>
      </c>
      <c r="F66" s="7">
        <f t="shared" si="0"/>
        <v>0</v>
      </c>
    </row>
    <row r="67" spans="1:6" ht="34.5">
      <c r="A67" s="11"/>
      <c r="B67" s="44" t="s">
        <v>304</v>
      </c>
      <c r="C67" s="6" t="s">
        <v>21</v>
      </c>
      <c r="D67" s="7">
        <v>3.5</v>
      </c>
      <c r="E67" s="7">
        <v>0</v>
      </c>
      <c r="F67" s="7">
        <f t="shared" si="0"/>
        <v>0</v>
      </c>
    </row>
    <row r="68" spans="1:6" ht="16.5" customHeight="1">
      <c r="A68" s="11"/>
      <c r="B68" s="44" t="s">
        <v>305</v>
      </c>
      <c r="C68" s="6" t="s">
        <v>21</v>
      </c>
      <c r="D68" s="7">
        <v>1.7</v>
      </c>
      <c r="E68" s="7">
        <v>0</v>
      </c>
      <c r="F68" s="7">
        <f t="shared" si="0"/>
        <v>0</v>
      </c>
    </row>
    <row r="69" spans="1:6" ht="18">
      <c r="A69" s="11"/>
      <c r="B69" s="44" t="s">
        <v>306</v>
      </c>
      <c r="C69" s="6" t="s">
        <v>21</v>
      </c>
      <c r="D69" s="7">
        <v>4.5</v>
      </c>
      <c r="E69" s="7">
        <v>0</v>
      </c>
      <c r="F69" s="7">
        <f t="shared" si="0"/>
        <v>0</v>
      </c>
    </row>
    <row r="70" spans="1:6" ht="51">
      <c r="A70" s="11" t="s">
        <v>8</v>
      </c>
      <c r="B70" s="44" t="s">
        <v>307</v>
      </c>
      <c r="C70" s="6" t="s">
        <v>21</v>
      </c>
      <c r="D70" s="7">
        <v>2.6</v>
      </c>
      <c r="E70" s="7">
        <v>0</v>
      </c>
      <c r="F70" s="7">
        <f t="shared" si="0"/>
        <v>0</v>
      </c>
    </row>
    <row r="71" spans="1:6" ht="33">
      <c r="A71" s="11" t="s">
        <v>9</v>
      </c>
      <c r="B71" s="44" t="s">
        <v>308</v>
      </c>
      <c r="C71" s="6" t="s">
        <v>21</v>
      </c>
      <c r="D71" s="7">
        <v>0.3</v>
      </c>
      <c r="E71" s="7">
        <v>0</v>
      </c>
      <c r="F71" s="7">
        <f t="shared" si="0"/>
        <v>0</v>
      </c>
    </row>
    <row r="72" spans="1:6" ht="34.5" customHeight="1" thickBot="1">
      <c r="A72" s="11" t="s">
        <v>10</v>
      </c>
      <c r="B72" s="46" t="s">
        <v>79</v>
      </c>
      <c r="C72" s="13" t="s">
        <v>80</v>
      </c>
      <c r="D72" s="20">
        <v>5484</v>
      </c>
      <c r="E72" s="20">
        <v>0</v>
      </c>
      <c r="F72" s="20">
        <f t="shared" si="0"/>
        <v>0</v>
      </c>
    </row>
    <row r="73" spans="1:6" ht="33.75" thickTop="1">
      <c r="A73" s="11"/>
      <c r="B73" s="17" t="s">
        <v>155</v>
      </c>
      <c r="C73" s="6"/>
      <c r="D73" s="7"/>
      <c r="E73" s="7"/>
      <c r="F73" s="52">
        <f>SUM(F61:F72)</f>
        <v>0</v>
      </c>
    </row>
    <row r="74" spans="1:6" ht="16.5">
      <c r="A74" s="11"/>
      <c r="B74" s="44"/>
      <c r="C74" s="6"/>
      <c r="D74" s="7"/>
      <c r="E74" s="7"/>
      <c r="F74" s="7"/>
    </row>
    <row r="75" spans="1:6" ht="16.5">
      <c r="A75" s="16" t="s">
        <v>8</v>
      </c>
      <c r="B75" s="17" t="s">
        <v>156</v>
      </c>
      <c r="C75" s="6"/>
      <c r="D75" s="7"/>
      <c r="E75" s="7"/>
      <c r="F75" s="7"/>
    </row>
    <row r="76" spans="1:6" ht="33">
      <c r="A76" s="11" t="s">
        <v>2</v>
      </c>
      <c r="B76" s="44" t="s">
        <v>309</v>
      </c>
      <c r="C76" s="6" t="s">
        <v>3</v>
      </c>
      <c r="D76" s="7">
        <v>1</v>
      </c>
      <c r="E76" s="7">
        <v>0</v>
      </c>
      <c r="F76" s="7">
        <f t="shared" si="0"/>
        <v>0</v>
      </c>
    </row>
    <row r="77" spans="1:6" ht="33">
      <c r="A77" s="11" t="s">
        <v>4</v>
      </c>
      <c r="B77" s="44" t="s">
        <v>310</v>
      </c>
      <c r="C77" s="6" t="s">
        <v>3</v>
      </c>
      <c r="D77" s="7">
        <v>1</v>
      </c>
      <c r="E77" s="7">
        <v>0</v>
      </c>
      <c r="F77" s="7">
        <f t="shared" si="0"/>
        <v>0</v>
      </c>
    </row>
    <row r="78" spans="1:6" ht="33">
      <c r="A78" s="11" t="s">
        <v>5</v>
      </c>
      <c r="B78" s="44" t="s">
        <v>311</v>
      </c>
      <c r="C78" s="6" t="s">
        <v>3</v>
      </c>
      <c r="D78" s="7">
        <v>4</v>
      </c>
      <c r="E78" s="7">
        <v>0</v>
      </c>
      <c r="F78" s="7">
        <f t="shared" si="0"/>
        <v>0</v>
      </c>
    </row>
    <row r="79" spans="1:6" ht="33.75" customHeight="1">
      <c r="A79" s="11" t="s">
        <v>6</v>
      </c>
      <c r="B79" s="44" t="s">
        <v>312</v>
      </c>
      <c r="C79" s="6" t="s">
        <v>3</v>
      </c>
      <c r="D79" s="7">
        <v>1</v>
      </c>
      <c r="E79" s="7">
        <v>0</v>
      </c>
      <c r="F79" s="7">
        <f t="shared" si="0"/>
        <v>0</v>
      </c>
    </row>
    <row r="80" spans="1:6" ht="33">
      <c r="A80" s="11" t="s">
        <v>8</v>
      </c>
      <c r="B80" s="44" t="s">
        <v>313</v>
      </c>
      <c r="C80" s="6" t="s">
        <v>3</v>
      </c>
      <c r="D80" s="7">
        <v>2</v>
      </c>
      <c r="E80" s="7">
        <v>0</v>
      </c>
      <c r="F80" s="7">
        <f t="shared" si="0"/>
        <v>0</v>
      </c>
    </row>
    <row r="81" spans="1:6" ht="49.5">
      <c r="A81" s="11" t="s">
        <v>9</v>
      </c>
      <c r="B81" s="44" t="s">
        <v>393</v>
      </c>
      <c r="C81" s="6" t="s">
        <v>22</v>
      </c>
      <c r="D81" s="7">
        <v>54</v>
      </c>
      <c r="E81" s="7">
        <v>0</v>
      </c>
      <c r="F81" s="7">
        <f t="shared" si="0"/>
        <v>0</v>
      </c>
    </row>
    <row r="82" spans="1:6" ht="49.5">
      <c r="A82" s="11" t="s">
        <v>10</v>
      </c>
      <c r="B82" s="44" t="s">
        <v>205</v>
      </c>
      <c r="C82" s="6" t="s">
        <v>22</v>
      </c>
      <c r="D82" s="7">
        <v>54</v>
      </c>
      <c r="E82" s="7">
        <v>0</v>
      </c>
      <c r="F82" s="7">
        <f t="shared" si="0"/>
        <v>0</v>
      </c>
    </row>
    <row r="83" spans="1:6" ht="33">
      <c r="A83" s="11" t="s">
        <v>14</v>
      </c>
      <c r="B83" s="44" t="s">
        <v>315</v>
      </c>
      <c r="C83" s="6" t="s">
        <v>22</v>
      </c>
      <c r="D83" s="7">
        <v>36</v>
      </c>
      <c r="E83" s="7">
        <v>0</v>
      </c>
      <c r="F83" s="7">
        <f t="shared" si="0"/>
        <v>0</v>
      </c>
    </row>
    <row r="84" spans="1:6" ht="33">
      <c r="A84" s="11" t="s">
        <v>11</v>
      </c>
      <c r="B84" s="44" t="s">
        <v>314</v>
      </c>
      <c r="C84" s="6" t="s">
        <v>22</v>
      </c>
      <c r="D84" s="7">
        <v>8.5</v>
      </c>
      <c r="E84" s="7">
        <v>0</v>
      </c>
      <c r="F84" s="7">
        <f t="shared" si="0"/>
        <v>0</v>
      </c>
    </row>
    <row r="85" spans="1:6" ht="49.5">
      <c r="A85" s="11" t="s">
        <v>12</v>
      </c>
      <c r="B85" s="44" t="s">
        <v>206</v>
      </c>
      <c r="C85" s="6" t="s">
        <v>22</v>
      </c>
      <c r="D85" s="7">
        <v>138</v>
      </c>
      <c r="E85" s="7">
        <v>0</v>
      </c>
      <c r="F85" s="7">
        <f t="shared" si="0"/>
        <v>0</v>
      </c>
    </row>
    <row r="86" spans="1:6" ht="33">
      <c r="A86" s="11" t="s">
        <v>13</v>
      </c>
      <c r="B86" s="44" t="s">
        <v>316</v>
      </c>
      <c r="C86" s="6" t="s">
        <v>22</v>
      </c>
      <c r="D86" s="7">
        <v>54</v>
      </c>
      <c r="E86" s="7">
        <v>0</v>
      </c>
      <c r="F86" s="7">
        <f t="shared" si="0"/>
        <v>0</v>
      </c>
    </row>
    <row r="87" spans="1:6" ht="34.5" customHeight="1">
      <c r="A87" s="11" t="s">
        <v>15</v>
      </c>
      <c r="B87" s="44" t="s">
        <v>158</v>
      </c>
      <c r="C87" s="6" t="s">
        <v>3</v>
      </c>
      <c r="D87" s="7">
        <v>6</v>
      </c>
      <c r="E87" s="7">
        <v>0</v>
      </c>
      <c r="F87" s="7">
        <f t="shared" si="0"/>
        <v>0</v>
      </c>
    </row>
    <row r="88" spans="1:6" ht="33">
      <c r="A88" s="11" t="s">
        <v>29</v>
      </c>
      <c r="B88" s="44" t="s">
        <v>317</v>
      </c>
      <c r="C88" s="6" t="s">
        <v>3</v>
      </c>
      <c r="D88" s="7">
        <v>1</v>
      </c>
      <c r="E88" s="7">
        <v>0</v>
      </c>
      <c r="F88" s="7">
        <f t="shared" si="0"/>
        <v>0</v>
      </c>
    </row>
    <row r="89" spans="1:6" ht="18.75" thickBot="1">
      <c r="A89" s="11" t="s">
        <v>30</v>
      </c>
      <c r="B89" s="12" t="s">
        <v>161</v>
      </c>
      <c r="C89" s="13" t="s">
        <v>22</v>
      </c>
      <c r="D89" s="20">
        <v>65</v>
      </c>
      <c r="E89" s="20">
        <v>0</v>
      </c>
      <c r="F89" s="20">
        <f>E89*D89</f>
        <v>0</v>
      </c>
    </row>
    <row r="90" spans="1:6" ht="17.25" thickTop="1">
      <c r="A90" s="11"/>
      <c r="B90" s="17" t="s">
        <v>162</v>
      </c>
      <c r="C90" s="6"/>
      <c r="D90" s="7"/>
      <c r="E90" s="7"/>
      <c r="F90" s="52">
        <f>SUM(F76:F89)</f>
        <v>0</v>
      </c>
    </row>
    <row r="91" spans="1:6" ht="16.5">
      <c r="A91" s="11"/>
      <c r="B91" s="44"/>
      <c r="C91" s="6"/>
      <c r="D91" s="7"/>
      <c r="E91" s="7"/>
      <c r="F91" s="7"/>
    </row>
    <row r="92" spans="1:6" ht="16.5">
      <c r="A92" s="16" t="s">
        <v>9</v>
      </c>
      <c r="B92" s="17" t="s">
        <v>209</v>
      </c>
      <c r="C92" s="6"/>
      <c r="D92" s="7"/>
      <c r="E92" s="7"/>
      <c r="F92" s="7"/>
    </row>
    <row r="93" spans="1:6" ht="49.5">
      <c r="A93" s="11" t="s">
        <v>2</v>
      </c>
      <c r="B93" s="44" t="s">
        <v>318</v>
      </c>
      <c r="C93" s="6" t="s">
        <v>22</v>
      </c>
      <c r="D93" s="7">
        <v>54</v>
      </c>
      <c r="E93" s="7">
        <v>0</v>
      </c>
      <c r="F93" s="7">
        <f t="shared" si="0"/>
        <v>0</v>
      </c>
    </row>
    <row r="94" spans="1:6" ht="16.5">
      <c r="A94" s="11"/>
      <c r="B94" s="44" t="s">
        <v>211</v>
      </c>
      <c r="C94" s="6"/>
      <c r="D94" s="7"/>
      <c r="E94" s="7"/>
      <c r="F94" s="7"/>
    </row>
    <row r="95" spans="1:6" ht="16.5">
      <c r="A95" s="11"/>
      <c r="B95" s="44" t="s">
        <v>212</v>
      </c>
      <c r="C95" s="6"/>
      <c r="D95" s="7"/>
      <c r="E95" s="7"/>
      <c r="F95" s="7"/>
    </row>
    <row r="96" spans="1:6" ht="16.5">
      <c r="A96" s="11"/>
      <c r="B96" s="44" t="s">
        <v>213</v>
      </c>
      <c r="C96" s="6"/>
      <c r="D96" s="7"/>
      <c r="E96" s="7"/>
      <c r="F96" s="7"/>
    </row>
    <row r="97" spans="1:6" ht="18">
      <c r="A97" s="11"/>
      <c r="B97" s="44" t="s">
        <v>319</v>
      </c>
      <c r="C97" s="6" t="s">
        <v>22</v>
      </c>
      <c r="D97" s="7">
        <v>12</v>
      </c>
      <c r="E97" s="7">
        <v>0</v>
      </c>
      <c r="F97" s="7">
        <f t="shared" si="0"/>
        <v>0</v>
      </c>
    </row>
    <row r="98" spans="1:6" ht="66">
      <c r="A98" s="11" t="s">
        <v>4</v>
      </c>
      <c r="B98" s="44" t="s">
        <v>240</v>
      </c>
      <c r="C98" s="6" t="s">
        <v>22</v>
      </c>
      <c r="D98" s="7">
        <v>320</v>
      </c>
      <c r="E98" s="7">
        <v>0</v>
      </c>
      <c r="F98" s="7">
        <f t="shared" si="0"/>
        <v>0</v>
      </c>
    </row>
    <row r="99" spans="1:6" ht="33">
      <c r="A99" s="11" t="s">
        <v>5</v>
      </c>
      <c r="B99" s="44" t="s">
        <v>214</v>
      </c>
      <c r="C99" s="6" t="s">
        <v>1</v>
      </c>
      <c r="D99" s="7">
        <v>34</v>
      </c>
      <c r="E99" s="7">
        <v>0</v>
      </c>
      <c r="F99" s="7">
        <f t="shared" si="0"/>
        <v>0</v>
      </c>
    </row>
    <row r="100" spans="1:6" ht="50.25" thickBot="1">
      <c r="A100" s="11" t="s">
        <v>6</v>
      </c>
      <c r="B100" s="12" t="s">
        <v>215</v>
      </c>
      <c r="C100" s="13" t="s">
        <v>22</v>
      </c>
      <c r="D100" s="20">
        <v>16</v>
      </c>
      <c r="E100" s="20">
        <v>0</v>
      </c>
      <c r="F100" s="20">
        <f t="shared" si="0"/>
        <v>0</v>
      </c>
    </row>
    <row r="101" spans="1:6" ht="17.25" thickTop="1">
      <c r="A101" s="11"/>
      <c r="B101" s="17" t="s">
        <v>216</v>
      </c>
      <c r="C101" s="6"/>
      <c r="D101" s="7"/>
      <c r="E101" s="7"/>
      <c r="F101" s="59">
        <f>SUM(F93:F100)</f>
        <v>0</v>
      </c>
    </row>
    <row r="102" spans="1:6" ht="16.5">
      <c r="A102" s="11"/>
      <c r="B102" s="17"/>
      <c r="C102" s="6"/>
      <c r="D102" s="7"/>
      <c r="E102" s="7"/>
      <c r="F102" s="7"/>
    </row>
    <row r="103" spans="1:6" ht="16.5">
      <c r="A103" s="16" t="s">
        <v>10</v>
      </c>
      <c r="B103" s="17" t="s">
        <v>217</v>
      </c>
      <c r="C103" s="6"/>
      <c r="D103" s="7"/>
      <c r="E103" s="7"/>
      <c r="F103" s="7"/>
    </row>
    <row r="104" spans="1:6" ht="64.5" customHeight="1">
      <c r="A104" s="11" t="s">
        <v>2</v>
      </c>
      <c r="B104" s="44" t="s">
        <v>320</v>
      </c>
      <c r="C104" s="6" t="s">
        <v>1</v>
      </c>
      <c r="D104" s="7">
        <v>58</v>
      </c>
      <c r="E104" s="7">
        <v>0</v>
      </c>
      <c r="F104" s="7">
        <f t="shared" si="0"/>
        <v>0</v>
      </c>
    </row>
    <row r="105" spans="1:6" ht="65.25" customHeight="1">
      <c r="A105" s="11" t="s">
        <v>4</v>
      </c>
      <c r="B105" s="44" t="s">
        <v>321</v>
      </c>
      <c r="C105" s="6" t="s">
        <v>26</v>
      </c>
      <c r="D105" s="7">
        <v>1</v>
      </c>
      <c r="E105" s="7">
        <v>0</v>
      </c>
      <c r="F105" s="7">
        <f t="shared" si="0"/>
        <v>0</v>
      </c>
    </row>
    <row r="106" spans="1:6" ht="33">
      <c r="A106" s="11" t="s">
        <v>5</v>
      </c>
      <c r="B106" s="44" t="s">
        <v>271</v>
      </c>
      <c r="C106" s="6" t="s">
        <v>22</v>
      </c>
      <c r="D106" s="7">
        <v>20</v>
      </c>
      <c r="E106" s="7">
        <v>0</v>
      </c>
      <c r="F106" s="7">
        <f t="shared" si="0"/>
        <v>0</v>
      </c>
    </row>
    <row r="107" spans="1:6" ht="16.5">
      <c r="A107" s="11"/>
      <c r="B107" s="44" t="s">
        <v>272</v>
      </c>
      <c r="C107" s="6"/>
      <c r="D107" s="7"/>
      <c r="E107" s="7"/>
      <c r="F107" s="7"/>
    </row>
    <row r="108" spans="1:6" ht="16.5">
      <c r="A108" s="11"/>
      <c r="B108" s="44" t="s">
        <v>273</v>
      </c>
      <c r="C108" s="6"/>
      <c r="D108" s="7"/>
      <c r="E108" s="7"/>
      <c r="F108" s="7"/>
    </row>
    <row r="109" spans="1:6" ht="16.5">
      <c r="A109" s="11"/>
      <c r="B109" s="44" t="s">
        <v>274</v>
      </c>
      <c r="C109" s="6"/>
      <c r="D109" s="7"/>
      <c r="E109" s="7"/>
      <c r="F109" s="7"/>
    </row>
    <row r="110" spans="1:6" ht="49.5">
      <c r="A110" s="11" t="s">
        <v>6</v>
      </c>
      <c r="B110" s="44" t="s">
        <v>218</v>
      </c>
      <c r="C110" s="6" t="s">
        <v>1</v>
      </c>
      <c r="D110" s="7">
        <v>8</v>
      </c>
      <c r="E110" s="7">
        <v>0</v>
      </c>
      <c r="F110" s="7">
        <f t="shared" si="0"/>
        <v>0</v>
      </c>
    </row>
    <row r="111" spans="1:6" ht="33">
      <c r="A111" s="11" t="s">
        <v>8</v>
      </c>
      <c r="B111" s="44" t="s">
        <v>322</v>
      </c>
      <c r="C111" s="6"/>
      <c r="D111" s="7"/>
      <c r="E111" s="7"/>
      <c r="F111" s="7"/>
    </row>
    <row r="112" spans="1:6" ht="16.5">
      <c r="A112" s="11"/>
      <c r="B112" s="44" t="s">
        <v>323</v>
      </c>
      <c r="C112" s="6"/>
      <c r="D112" s="7"/>
      <c r="E112" s="7"/>
      <c r="F112" s="7"/>
    </row>
    <row r="113" spans="1:6" ht="49.5">
      <c r="A113" s="11"/>
      <c r="B113" s="44" t="s">
        <v>324</v>
      </c>
      <c r="C113" s="6" t="s">
        <v>1</v>
      </c>
      <c r="D113" s="7">
        <v>32</v>
      </c>
      <c r="E113" s="7">
        <v>0</v>
      </c>
      <c r="F113" s="7">
        <f t="shared" si="0"/>
        <v>0</v>
      </c>
    </row>
    <row r="114" spans="1:6" ht="35.25" customHeight="1">
      <c r="A114" s="11" t="s">
        <v>9</v>
      </c>
      <c r="B114" s="44" t="s">
        <v>353</v>
      </c>
      <c r="C114" s="6"/>
      <c r="D114" s="7"/>
      <c r="E114" s="7"/>
      <c r="F114" s="7"/>
    </row>
    <row r="115" spans="1:6" ht="18">
      <c r="A115" s="11"/>
      <c r="B115" s="44" t="s">
        <v>275</v>
      </c>
      <c r="C115" s="6" t="s">
        <v>22</v>
      </c>
      <c r="D115" s="7">
        <v>45</v>
      </c>
      <c r="E115" s="7">
        <v>0</v>
      </c>
      <c r="F115" s="7">
        <f t="shared" si="0"/>
        <v>0</v>
      </c>
    </row>
    <row r="116" spans="1:6" ht="18">
      <c r="A116" s="11"/>
      <c r="B116" s="44" t="s">
        <v>325</v>
      </c>
      <c r="C116" s="6" t="s">
        <v>22</v>
      </c>
      <c r="D116" s="7">
        <v>210</v>
      </c>
      <c r="E116" s="7">
        <v>0</v>
      </c>
      <c r="F116" s="7">
        <f t="shared" si="0"/>
        <v>0</v>
      </c>
    </row>
    <row r="117" spans="1:6" ht="33">
      <c r="A117" s="11" t="s">
        <v>10</v>
      </c>
      <c r="B117" s="44" t="s">
        <v>276</v>
      </c>
      <c r="C117" s="6" t="s">
        <v>22</v>
      </c>
      <c r="D117" s="7">
        <f>D115+D116</f>
        <v>255</v>
      </c>
      <c r="E117" s="7">
        <v>0</v>
      </c>
      <c r="F117" s="7">
        <f t="shared" si="0"/>
        <v>0</v>
      </c>
    </row>
    <row r="118" spans="1:6" ht="16.5">
      <c r="A118" s="11"/>
      <c r="B118" s="44" t="s">
        <v>277</v>
      </c>
      <c r="C118" s="6"/>
      <c r="D118" s="7"/>
      <c r="E118" s="7"/>
      <c r="F118" s="7"/>
    </row>
    <row r="119" spans="1:6" ht="16.5">
      <c r="A119" s="11"/>
      <c r="B119" s="44" t="s">
        <v>278</v>
      </c>
      <c r="C119" s="6"/>
      <c r="D119" s="7"/>
      <c r="E119" s="7"/>
      <c r="F119" s="7"/>
    </row>
    <row r="120" spans="1:6" ht="16.5">
      <c r="A120" s="11"/>
      <c r="B120" s="44" t="s">
        <v>279</v>
      </c>
      <c r="C120" s="6"/>
      <c r="D120" s="7"/>
      <c r="E120" s="7"/>
      <c r="F120" s="7"/>
    </row>
    <row r="121" spans="1:6" ht="16.5">
      <c r="A121" s="11"/>
      <c r="B121" s="44" t="s">
        <v>280</v>
      </c>
      <c r="C121" s="6"/>
      <c r="D121" s="7"/>
      <c r="E121" s="7"/>
      <c r="F121" s="7"/>
    </row>
    <row r="122" spans="1:6" ht="84.75" customHeight="1">
      <c r="A122" s="11" t="s">
        <v>14</v>
      </c>
      <c r="B122" s="44" t="s">
        <v>281</v>
      </c>
      <c r="C122" s="6" t="s">
        <v>1</v>
      </c>
      <c r="D122" s="7">
        <v>18</v>
      </c>
      <c r="E122" s="7">
        <v>0</v>
      </c>
      <c r="F122" s="7">
        <f t="shared" si="0"/>
        <v>0</v>
      </c>
    </row>
    <row r="123" spans="1:6" ht="34.5">
      <c r="A123" s="11"/>
      <c r="B123" s="44" t="s">
        <v>326</v>
      </c>
      <c r="C123" s="6"/>
      <c r="D123" s="7"/>
      <c r="E123" s="7"/>
      <c r="F123" s="7"/>
    </row>
    <row r="124" spans="1:6" ht="34.5">
      <c r="A124" s="11"/>
      <c r="B124" s="44" t="s">
        <v>327</v>
      </c>
      <c r="C124" s="6"/>
      <c r="D124" s="7"/>
      <c r="E124" s="7"/>
      <c r="F124" s="7"/>
    </row>
    <row r="125" spans="1:6" ht="34.5">
      <c r="A125" s="11"/>
      <c r="B125" s="44" t="s">
        <v>221</v>
      </c>
      <c r="C125" s="6"/>
      <c r="D125" s="7"/>
      <c r="E125" s="7"/>
      <c r="F125" s="7"/>
    </row>
    <row r="126" spans="1:6" ht="33.75" thickBot="1">
      <c r="A126" s="11" t="s">
        <v>11</v>
      </c>
      <c r="B126" s="12" t="s">
        <v>282</v>
      </c>
      <c r="C126" s="13" t="s">
        <v>3</v>
      </c>
      <c r="D126" s="20">
        <v>1</v>
      </c>
      <c r="E126" s="20">
        <v>0</v>
      </c>
      <c r="F126" s="20">
        <f t="shared" si="0"/>
        <v>0</v>
      </c>
    </row>
    <row r="127" spans="1:6" ht="17.25" thickTop="1">
      <c r="A127" s="11"/>
      <c r="B127" s="17" t="s">
        <v>244</v>
      </c>
      <c r="C127" s="6"/>
      <c r="D127" s="7"/>
      <c r="E127" s="7"/>
      <c r="F127" s="59">
        <f>SUM(F104:F126)</f>
        <v>0</v>
      </c>
    </row>
    <row r="128" spans="1:6" ht="16.5">
      <c r="A128" s="11"/>
      <c r="B128" s="44"/>
      <c r="C128" s="6"/>
      <c r="D128" s="7"/>
      <c r="E128" s="7"/>
      <c r="F128" s="7"/>
    </row>
    <row r="129" spans="1:6" ht="16.5">
      <c r="A129" s="16" t="s">
        <v>14</v>
      </c>
      <c r="B129" s="17" t="s">
        <v>163</v>
      </c>
      <c r="C129" s="6"/>
      <c r="D129" s="7"/>
      <c r="E129" s="7"/>
      <c r="F129" s="7"/>
    </row>
    <row r="130" spans="1:6" ht="33">
      <c r="A130" s="11"/>
      <c r="B130" s="39" t="s">
        <v>164</v>
      </c>
      <c r="C130" s="6"/>
      <c r="D130" s="7"/>
      <c r="E130" s="7"/>
      <c r="F130" s="7"/>
    </row>
    <row r="131" spans="1:6" ht="153" customHeight="1">
      <c r="A131" s="11" t="s">
        <v>2</v>
      </c>
      <c r="B131" s="55" t="s">
        <v>397</v>
      </c>
      <c r="C131" s="6" t="s">
        <v>3</v>
      </c>
      <c r="D131" s="7">
        <v>1</v>
      </c>
      <c r="E131" s="7">
        <v>0</v>
      </c>
      <c r="F131" s="7">
        <f aca="true" t="shared" si="1" ref="F131:F139">E131*D131</f>
        <v>0</v>
      </c>
    </row>
    <row r="132" spans="1:6" ht="81" customHeight="1">
      <c r="A132" s="11" t="s">
        <v>4</v>
      </c>
      <c r="B132" s="44" t="s">
        <v>328</v>
      </c>
      <c r="C132" s="6" t="s">
        <v>3</v>
      </c>
      <c r="D132" s="7">
        <v>1</v>
      </c>
      <c r="E132" s="7">
        <v>0</v>
      </c>
      <c r="F132" s="7">
        <f t="shared" si="1"/>
        <v>0</v>
      </c>
    </row>
    <row r="133" spans="1:6" ht="57" customHeight="1">
      <c r="A133" s="11" t="s">
        <v>5</v>
      </c>
      <c r="B133" s="44" t="s">
        <v>329</v>
      </c>
      <c r="C133" s="6" t="s">
        <v>26</v>
      </c>
      <c r="D133" s="7">
        <v>1</v>
      </c>
      <c r="E133" s="7">
        <v>0</v>
      </c>
      <c r="F133" s="7">
        <f t="shared" si="1"/>
        <v>0</v>
      </c>
    </row>
    <row r="134" spans="1:6" ht="33">
      <c r="A134" s="11"/>
      <c r="B134" s="44" t="s">
        <v>330</v>
      </c>
      <c r="C134" s="6"/>
      <c r="D134" s="7"/>
      <c r="E134" s="7"/>
      <c r="F134" s="7"/>
    </row>
    <row r="135" spans="1:6" ht="16.5">
      <c r="A135" s="11"/>
      <c r="B135" s="44" t="s">
        <v>331</v>
      </c>
      <c r="C135" s="6"/>
      <c r="D135" s="7"/>
      <c r="E135" s="7"/>
      <c r="F135" s="7"/>
    </row>
    <row r="136" spans="1:6" ht="33">
      <c r="A136" s="11"/>
      <c r="B136" s="44" t="s">
        <v>332</v>
      </c>
      <c r="C136" s="6"/>
      <c r="D136" s="7"/>
      <c r="E136" s="7"/>
      <c r="F136" s="7"/>
    </row>
    <row r="137" spans="1:6" ht="48.75" customHeight="1">
      <c r="A137" s="11" t="s">
        <v>6</v>
      </c>
      <c r="B137" s="44" t="s">
        <v>283</v>
      </c>
      <c r="C137" s="6" t="s">
        <v>3</v>
      </c>
      <c r="D137" s="7">
        <v>1</v>
      </c>
      <c r="E137" s="7">
        <v>0</v>
      </c>
      <c r="F137" s="7">
        <f t="shared" si="1"/>
        <v>0</v>
      </c>
    </row>
    <row r="138" spans="1:6" ht="49.5">
      <c r="A138" s="11" t="s">
        <v>8</v>
      </c>
      <c r="B138" s="44" t="s">
        <v>333</v>
      </c>
      <c r="C138" s="6" t="s">
        <v>3</v>
      </c>
      <c r="D138" s="7">
        <v>1</v>
      </c>
      <c r="E138" s="7">
        <v>0</v>
      </c>
      <c r="F138" s="7">
        <f t="shared" si="1"/>
        <v>0</v>
      </c>
    </row>
    <row r="139" spans="1:6" ht="33">
      <c r="A139" s="11" t="s">
        <v>9</v>
      </c>
      <c r="B139" s="44" t="s">
        <v>394</v>
      </c>
      <c r="C139" s="6" t="s">
        <v>26</v>
      </c>
      <c r="D139" s="7">
        <v>4</v>
      </c>
      <c r="E139" s="7">
        <v>0</v>
      </c>
      <c r="F139" s="7">
        <f t="shared" si="1"/>
        <v>0</v>
      </c>
    </row>
    <row r="140" spans="1:6" ht="49.5">
      <c r="A140" s="11"/>
      <c r="B140" s="44" t="s">
        <v>336</v>
      </c>
      <c r="C140" s="6"/>
      <c r="D140" s="7"/>
      <c r="E140" s="7"/>
      <c r="F140" s="7"/>
    </row>
    <row r="141" spans="1:6" ht="16.5">
      <c r="A141" s="11"/>
      <c r="B141" s="44" t="s">
        <v>225</v>
      </c>
      <c r="C141" s="6"/>
      <c r="D141" s="7"/>
      <c r="E141" s="7"/>
      <c r="F141" s="7"/>
    </row>
    <row r="142" spans="1:6" ht="33">
      <c r="A142" s="11"/>
      <c r="B142" s="44" t="s">
        <v>226</v>
      </c>
      <c r="C142" s="6"/>
      <c r="D142" s="7"/>
      <c r="E142" s="7"/>
      <c r="F142" s="7"/>
    </row>
    <row r="143" spans="1:6" ht="16.5">
      <c r="A143" s="11"/>
      <c r="B143" s="44" t="s">
        <v>334</v>
      </c>
      <c r="C143" s="6"/>
      <c r="D143" s="7"/>
      <c r="E143" s="7"/>
      <c r="F143" s="7"/>
    </row>
    <row r="144" spans="1:6" ht="16.5">
      <c r="A144" s="11"/>
      <c r="B144" s="44" t="s">
        <v>228</v>
      </c>
      <c r="C144" s="6"/>
      <c r="D144" s="7"/>
      <c r="E144" s="7"/>
      <c r="F144" s="7"/>
    </row>
    <row r="145" spans="1:6" ht="16.5">
      <c r="A145" s="11"/>
      <c r="B145" s="44" t="s">
        <v>229</v>
      </c>
      <c r="C145" s="6"/>
      <c r="D145" s="7"/>
      <c r="E145" s="7"/>
      <c r="F145" s="7"/>
    </row>
    <row r="146" spans="1:6" ht="16.5">
      <c r="A146" s="11"/>
      <c r="B146" s="44" t="s">
        <v>230</v>
      </c>
      <c r="C146" s="6"/>
      <c r="D146" s="7"/>
      <c r="E146" s="7"/>
      <c r="F146" s="7"/>
    </row>
    <row r="147" spans="1:6" ht="33">
      <c r="A147" s="11"/>
      <c r="B147" s="44" t="s">
        <v>231</v>
      </c>
      <c r="C147" s="6"/>
      <c r="D147" s="7"/>
      <c r="E147" s="7"/>
      <c r="F147" s="7"/>
    </row>
    <row r="148" spans="1:6" ht="33">
      <c r="A148" s="11"/>
      <c r="B148" s="44" t="s">
        <v>335</v>
      </c>
      <c r="C148" s="6"/>
      <c r="D148" s="7"/>
      <c r="E148" s="7"/>
      <c r="F148" s="7"/>
    </row>
    <row r="149" spans="1:6" ht="49.5">
      <c r="A149" s="11" t="s">
        <v>10</v>
      </c>
      <c r="B149" s="44" t="s">
        <v>337</v>
      </c>
      <c r="C149" s="6" t="s">
        <v>3</v>
      </c>
      <c r="D149" s="7">
        <v>1</v>
      </c>
      <c r="E149" s="7">
        <v>0</v>
      </c>
      <c r="F149" s="7">
        <f aca="true" t="shared" si="2" ref="F149:F161">E149*D149</f>
        <v>0</v>
      </c>
    </row>
    <row r="150" spans="1:6" ht="49.5">
      <c r="A150" s="11" t="s">
        <v>14</v>
      </c>
      <c r="B150" s="44" t="s">
        <v>338</v>
      </c>
      <c r="C150" s="6"/>
      <c r="D150" s="7"/>
      <c r="E150" s="7"/>
      <c r="F150" s="7"/>
    </row>
    <row r="151" spans="1:6" ht="49.5">
      <c r="A151" s="11"/>
      <c r="B151" s="44" t="s">
        <v>235</v>
      </c>
      <c r="C151" s="6"/>
      <c r="D151" s="7"/>
      <c r="E151" s="7"/>
      <c r="F151" s="7"/>
    </row>
    <row r="152" spans="1:6" ht="33.75" customHeight="1">
      <c r="A152" s="11"/>
      <c r="B152" s="44" t="s">
        <v>236</v>
      </c>
      <c r="C152" s="6"/>
      <c r="D152" s="7"/>
      <c r="E152" s="7"/>
      <c r="F152" s="7"/>
    </row>
    <row r="153" spans="1:6" ht="33">
      <c r="A153" s="11"/>
      <c r="B153" s="44" t="s">
        <v>237</v>
      </c>
      <c r="C153" s="6"/>
      <c r="D153" s="7"/>
      <c r="E153" s="7"/>
      <c r="F153" s="7"/>
    </row>
    <row r="154" spans="1:6" ht="33">
      <c r="A154" s="11"/>
      <c r="B154" s="44" t="s">
        <v>238</v>
      </c>
      <c r="C154" s="6"/>
      <c r="D154" s="7"/>
      <c r="E154" s="7"/>
      <c r="F154" s="7"/>
    </row>
    <row r="155" spans="1:6" ht="33">
      <c r="A155" s="11"/>
      <c r="B155" s="44" t="s">
        <v>339</v>
      </c>
      <c r="C155" s="6" t="s">
        <v>3</v>
      </c>
      <c r="D155" s="7">
        <v>2</v>
      </c>
      <c r="E155" s="7">
        <v>0</v>
      </c>
      <c r="F155" s="7">
        <f t="shared" si="2"/>
        <v>0</v>
      </c>
    </row>
    <row r="156" spans="1:6" ht="16.5">
      <c r="A156" s="11"/>
      <c r="B156" s="44" t="s">
        <v>340</v>
      </c>
      <c r="C156" s="6" t="s">
        <v>3</v>
      </c>
      <c r="D156" s="7">
        <v>1</v>
      </c>
      <c r="E156" s="7">
        <v>0</v>
      </c>
      <c r="F156" s="7">
        <f t="shared" si="2"/>
        <v>0</v>
      </c>
    </row>
    <row r="157" spans="1:6" ht="66">
      <c r="A157" s="11" t="s">
        <v>11</v>
      </c>
      <c r="B157" s="44" t="s">
        <v>341</v>
      </c>
      <c r="C157" s="6" t="s">
        <v>22</v>
      </c>
      <c r="D157" s="7">
        <v>4.8</v>
      </c>
      <c r="E157" s="7">
        <v>0</v>
      </c>
      <c r="F157" s="7">
        <f t="shared" si="2"/>
        <v>0</v>
      </c>
    </row>
    <row r="158" spans="1:6" ht="49.5">
      <c r="A158" s="11" t="s">
        <v>12</v>
      </c>
      <c r="B158" s="44" t="s">
        <v>342</v>
      </c>
      <c r="C158" s="6" t="s">
        <v>3</v>
      </c>
      <c r="D158" s="7">
        <v>1</v>
      </c>
      <c r="E158" s="7">
        <v>0</v>
      </c>
      <c r="F158" s="7">
        <f t="shared" si="2"/>
        <v>0</v>
      </c>
    </row>
    <row r="159" spans="1:6" ht="33">
      <c r="A159" s="11" t="s">
        <v>13</v>
      </c>
      <c r="B159" s="44" t="s">
        <v>239</v>
      </c>
      <c r="C159" s="6" t="s">
        <v>22</v>
      </c>
      <c r="D159" s="7">
        <v>80.2</v>
      </c>
      <c r="E159" s="7">
        <v>0</v>
      </c>
      <c r="F159" s="7">
        <f t="shared" si="2"/>
        <v>0</v>
      </c>
    </row>
    <row r="160" spans="1:6" ht="68.25" customHeight="1">
      <c r="A160" s="11" t="s">
        <v>15</v>
      </c>
      <c r="B160" s="44" t="s">
        <v>343</v>
      </c>
      <c r="C160" s="6" t="s">
        <v>22</v>
      </c>
      <c r="D160" s="7">
        <v>34</v>
      </c>
      <c r="E160" s="7">
        <v>0</v>
      </c>
      <c r="F160" s="7">
        <f t="shared" si="2"/>
        <v>0</v>
      </c>
    </row>
    <row r="161" spans="1:6" ht="66.75" thickBot="1">
      <c r="A161" s="11" t="s">
        <v>29</v>
      </c>
      <c r="B161" s="12" t="s">
        <v>241</v>
      </c>
      <c r="C161" s="13" t="s">
        <v>22</v>
      </c>
      <c r="D161" s="20">
        <v>8.5</v>
      </c>
      <c r="E161" s="20">
        <v>0</v>
      </c>
      <c r="F161" s="20">
        <f t="shared" si="2"/>
        <v>0</v>
      </c>
    </row>
    <row r="162" spans="1:6" ht="17.25" thickTop="1">
      <c r="A162" s="11"/>
      <c r="B162" s="17" t="s">
        <v>243</v>
      </c>
      <c r="C162" s="6"/>
      <c r="D162" s="7"/>
      <c r="E162" s="7"/>
      <c r="F162" s="59">
        <f>SUM(F131:F161)</f>
        <v>0</v>
      </c>
    </row>
    <row r="163" spans="1:6" ht="16.5">
      <c r="A163" s="11"/>
      <c r="B163" s="44"/>
      <c r="C163" s="6"/>
      <c r="D163" s="7"/>
      <c r="E163" s="7"/>
      <c r="F163" s="7"/>
    </row>
    <row r="164" spans="1:6" ht="33">
      <c r="A164" s="16" t="s">
        <v>11</v>
      </c>
      <c r="B164" s="17" t="s">
        <v>242</v>
      </c>
      <c r="C164" s="6"/>
      <c r="D164" s="7"/>
      <c r="E164" s="7"/>
      <c r="F164" s="7"/>
    </row>
    <row r="165" spans="1:6" ht="16.5">
      <c r="A165" s="11"/>
      <c r="B165" s="58" t="s">
        <v>344</v>
      </c>
      <c r="C165" s="6"/>
      <c r="D165" s="7"/>
      <c r="E165" s="7"/>
      <c r="F165" s="7"/>
    </row>
    <row r="166" spans="1:6" ht="48">
      <c r="A166" s="11"/>
      <c r="B166" s="63" t="s">
        <v>398</v>
      </c>
      <c r="C166" s="6"/>
      <c r="D166" s="7"/>
      <c r="E166" s="7"/>
      <c r="F166" s="7"/>
    </row>
    <row r="167" spans="1:6" ht="16.5">
      <c r="A167" s="11" t="s">
        <v>2</v>
      </c>
      <c r="B167" s="39" t="s">
        <v>249</v>
      </c>
      <c r="C167" s="6" t="s">
        <v>3</v>
      </c>
      <c r="D167" s="7">
        <v>4</v>
      </c>
      <c r="E167" s="7">
        <v>0</v>
      </c>
      <c r="F167" s="7">
        <f aca="true" t="shared" si="3" ref="F167:F188">E167*D167</f>
        <v>0</v>
      </c>
    </row>
    <row r="168" spans="1:6" ht="16.5">
      <c r="A168" s="11" t="s">
        <v>4</v>
      </c>
      <c r="B168" s="39" t="s">
        <v>250</v>
      </c>
      <c r="C168" s="6" t="s">
        <v>3</v>
      </c>
      <c r="D168" s="7">
        <v>2</v>
      </c>
      <c r="E168" s="7">
        <v>0</v>
      </c>
      <c r="F168" s="7">
        <f t="shared" si="3"/>
        <v>0</v>
      </c>
    </row>
    <row r="169" spans="1:6" ht="16.5">
      <c r="A169" s="11" t="s">
        <v>5</v>
      </c>
      <c r="B169" s="39" t="s">
        <v>251</v>
      </c>
      <c r="C169" s="6" t="s">
        <v>1</v>
      </c>
      <c r="D169" s="7">
        <v>5.5</v>
      </c>
      <c r="E169" s="7">
        <v>0</v>
      </c>
      <c r="F169" s="7">
        <f t="shared" si="3"/>
        <v>0</v>
      </c>
    </row>
    <row r="170" spans="1:6" ht="16.5">
      <c r="A170" s="11" t="s">
        <v>6</v>
      </c>
      <c r="B170" s="39" t="s">
        <v>254</v>
      </c>
      <c r="C170" s="6" t="s">
        <v>3</v>
      </c>
      <c r="D170" s="7">
        <v>1</v>
      </c>
      <c r="E170" s="7">
        <v>0</v>
      </c>
      <c r="F170" s="7">
        <f t="shared" si="3"/>
        <v>0</v>
      </c>
    </row>
    <row r="171" spans="1:6" ht="16.5">
      <c r="A171" s="11"/>
      <c r="B171" s="56"/>
      <c r="C171" s="6"/>
      <c r="D171" s="7"/>
      <c r="E171" s="7"/>
      <c r="F171" s="7"/>
    </row>
    <row r="172" spans="1:6" ht="16.5">
      <c r="A172" s="11"/>
      <c r="B172" s="58" t="s">
        <v>248</v>
      </c>
      <c r="C172" s="6"/>
      <c r="D172" s="7"/>
      <c r="E172" s="7"/>
      <c r="F172" s="7"/>
    </row>
    <row r="173" spans="1:6" ht="16.5">
      <c r="A173" s="11" t="s">
        <v>8</v>
      </c>
      <c r="B173" s="39" t="s">
        <v>249</v>
      </c>
      <c r="C173" s="6" t="s">
        <v>3</v>
      </c>
      <c r="D173" s="7">
        <v>3</v>
      </c>
      <c r="E173" s="7">
        <v>0</v>
      </c>
      <c r="F173" s="7">
        <f t="shared" si="3"/>
        <v>0</v>
      </c>
    </row>
    <row r="174" spans="1:6" ht="16.5">
      <c r="A174" s="11" t="s">
        <v>9</v>
      </c>
      <c r="B174" s="39" t="s">
        <v>250</v>
      </c>
      <c r="C174" s="6" t="s">
        <v>3</v>
      </c>
      <c r="D174" s="7">
        <v>4</v>
      </c>
      <c r="E174" s="7">
        <v>0</v>
      </c>
      <c r="F174" s="7">
        <f t="shared" si="3"/>
        <v>0</v>
      </c>
    </row>
    <row r="175" spans="1:6" ht="16.5">
      <c r="A175" s="11" t="s">
        <v>10</v>
      </c>
      <c r="B175" s="39" t="s">
        <v>251</v>
      </c>
      <c r="C175" s="6" t="s">
        <v>1</v>
      </c>
      <c r="D175" s="7">
        <v>6.5</v>
      </c>
      <c r="E175" s="7">
        <v>0</v>
      </c>
      <c r="F175" s="7">
        <f t="shared" si="3"/>
        <v>0</v>
      </c>
    </row>
    <row r="176" spans="1:6" ht="16.5">
      <c r="A176" s="11" t="s">
        <v>14</v>
      </c>
      <c r="B176" s="39" t="s">
        <v>252</v>
      </c>
      <c r="C176" s="6" t="s">
        <v>3</v>
      </c>
      <c r="D176" s="7">
        <v>1</v>
      </c>
      <c r="E176" s="7">
        <v>0</v>
      </c>
      <c r="F176" s="7">
        <f t="shared" si="3"/>
        <v>0</v>
      </c>
    </row>
    <row r="177" spans="1:6" ht="16.5">
      <c r="A177" s="11" t="s">
        <v>11</v>
      </c>
      <c r="B177" s="39" t="s">
        <v>253</v>
      </c>
      <c r="C177" s="6" t="s">
        <v>3</v>
      </c>
      <c r="D177" s="7">
        <v>1</v>
      </c>
      <c r="E177" s="7">
        <v>0</v>
      </c>
      <c r="F177" s="7">
        <f t="shared" si="3"/>
        <v>0</v>
      </c>
    </row>
    <row r="178" spans="1:6" ht="16.5">
      <c r="A178" s="11" t="s">
        <v>12</v>
      </c>
      <c r="B178" s="39" t="s">
        <v>254</v>
      </c>
      <c r="C178" s="6" t="s">
        <v>3</v>
      </c>
      <c r="D178" s="7">
        <v>1</v>
      </c>
      <c r="E178" s="7">
        <v>0</v>
      </c>
      <c r="F178" s="7">
        <f t="shared" si="3"/>
        <v>0</v>
      </c>
    </row>
    <row r="179" spans="1:6" ht="16.5">
      <c r="A179" s="11" t="s">
        <v>13</v>
      </c>
      <c r="B179" s="39" t="s">
        <v>395</v>
      </c>
      <c r="C179" s="6" t="s">
        <v>3</v>
      </c>
      <c r="D179" s="7">
        <v>1</v>
      </c>
      <c r="E179" s="7">
        <v>0</v>
      </c>
      <c r="F179" s="7">
        <f>E179*D179</f>
        <v>0</v>
      </c>
    </row>
    <row r="180" spans="1:6" ht="16.5">
      <c r="A180" s="11"/>
      <c r="B180" s="56"/>
      <c r="C180" s="6"/>
      <c r="D180" s="7"/>
      <c r="E180" s="7"/>
      <c r="F180" s="7"/>
    </row>
    <row r="181" spans="1:6" ht="16.5">
      <c r="A181" s="11"/>
      <c r="B181" s="58" t="s">
        <v>255</v>
      </c>
      <c r="C181" s="6"/>
      <c r="D181" s="7"/>
      <c r="E181" s="7"/>
      <c r="F181" s="7"/>
    </row>
    <row r="182" spans="1:6" ht="16.5">
      <c r="A182" s="11" t="s">
        <v>15</v>
      </c>
      <c r="B182" s="39" t="s">
        <v>250</v>
      </c>
      <c r="C182" s="6" t="s">
        <v>3</v>
      </c>
      <c r="D182" s="7">
        <v>2</v>
      </c>
      <c r="E182" s="7">
        <v>0</v>
      </c>
      <c r="F182" s="7">
        <f t="shared" si="3"/>
        <v>0</v>
      </c>
    </row>
    <row r="183" spans="1:6" ht="16.5">
      <c r="A183" s="11" t="s">
        <v>29</v>
      </c>
      <c r="B183" s="39" t="s">
        <v>251</v>
      </c>
      <c r="C183" s="6" t="s">
        <v>1</v>
      </c>
      <c r="D183" s="7">
        <v>1.5</v>
      </c>
      <c r="E183" s="7">
        <v>0</v>
      </c>
      <c r="F183" s="7">
        <f t="shared" si="3"/>
        <v>0</v>
      </c>
    </row>
    <row r="184" spans="1:6" ht="16.5">
      <c r="A184" s="11" t="s">
        <v>30</v>
      </c>
      <c r="B184" s="39" t="s">
        <v>252</v>
      </c>
      <c r="C184" s="6" t="s">
        <v>3</v>
      </c>
      <c r="D184" s="7">
        <v>1</v>
      </c>
      <c r="E184" s="7">
        <v>0</v>
      </c>
      <c r="F184" s="7">
        <f t="shared" si="3"/>
        <v>0</v>
      </c>
    </row>
    <row r="185" spans="1:6" ht="16.5">
      <c r="A185" s="11" t="s">
        <v>31</v>
      </c>
      <c r="B185" s="39" t="s">
        <v>253</v>
      </c>
      <c r="C185" s="6" t="s">
        <v>3</v>
      </c>
      <c r="D185" s="7">
        <v>1</v>
      </c>
      <c r="E185" s="7">
        <v>0</v>
      </c>
      <c r="F185" s="7">
        <f t="shared" si="3"/>
        <v>0</v>
      </c>
    </row>
    <row r="186" spans="1:6" ht="16.5">
      <c r="A186" s="11" t="s">
        <v>44</v>
      </c>
      <c r="B186" s="39" t="s">
        <v>345</v>
      </c>
      <c r="C186" s="6" t="s">
        <v>3</v>
      </c>
      <c r="D186" s="7">
        <v>1</v>
      </c>
      <c r="E186" s="7">
        <v>0</v>
      </c>
      <c r="F186" s="7">
        <f t="shared" si="3"/>
        <v>0</v>
      </c>
    </row>
    <row r="187" spans="1:6" ht="16.5">
      <c r="A187" s="11" t="s">
        <v>45</v>
      </c>
      <c r="B187" s="39" t="s">
        <v>259</v>
      </c>
      <c r="C187" s="6" t="s">
        <v>3</v>
      </c>
      <c r="D187" s="7">
        <v>1</v>
      </c>
      <c r="E187" s="7">
        <v>0</v>
      </c>
      <c r="F187" s="7">
        <f t="shared" si="3"/>
        <v>0</v>
      </c>
    </row>
    <row r="188" spans="1:6" ht="17.25" thickBot="1">
      <c r="A188" s="11" t="s">
        <v>46</v>
      </c>
      <c r="B188" s="12" t="s">
        <v>346</v>
      </c>
      <c r="C188" s="13" t="s">
        <v>3</v>
      </c>
      <c r="D188" s="20">
        <v>1</v>
      </c>
      <c r="E188" s="20">
        <v>0</v>
      </c>
      <c r="F188" s="20">
        <f t="shared" si="3"/>
        <v>0</v>
      </c>
    </row>
    <row r="189" spans="1:6" ht="33.75" thickTop="1">
      <c r="A189" s="11"/>
      <c r="B189" s="54" t="s">
        <v>260</v>
      </c>
      <c r="C189" s="54"/>
      <c r="D189" s="10"/>
      <c r="E189" s="10"/>
      <c r="F189" s="59">
        <f>SUM(F164:F188)</f>
        <v>0</v>
      </c>
    </row>
  </sheetData>
  <sheetProtection/>
  <mergeCells count="12">
    <mergeCell ref="B1:E1"/>
    <mergeCell ref="B2:E2"/>
    <mergeCell ref="C3:E3"/>
    <mergeCell ref="C4:E4"/>
    <mergeCell ref="C5:E5"/>
    <mergeCell ref="C6:E6"/>
    <mergeCell ref="C8:E8"/>
    <mergeCell ref="C9:E9"/>
    <mergeCell ref="C10:E10"/>
    <mergeCell ref="C11:E11"/>
    <mergeCell ref="C12:E12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 alignWithMargins="0">
    <oddHeader>&amp;L&amp;"Arial Narrow,Navadno"&amp;8Detajl infrastrukture d.o.o., Na produ 13, Vipava&amp;C&amp;"Arial Narrow,Navadno"&amp;8Vodovod ČN Hubelj - Lokavec&amp;R&amp;"Arial Narrow,Navadno"&amp;8vodohran</oddHeader>
    <oddFooter>&amp;C&amp;P</oddFooter>
  </headerFooter>
  <rowBreaks count="5" manualBreakCount="5">
    <brk id="12" max="255" man="1"/>
    <brk id="60" max="255" man="1"/>
    <brk id="102" max="255" man="1"/>
    <brk id="127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</dc:creator>
  <cp:keywords/>
  <dc:description/>
  <cp:lastModifiedBy>doma</cp:lastModifiedBy>
  <cp:lastPrinted>2012-05-10T10:51:53Z</cp:lastPrinted>
  <dcterms:created xsi:type="dcterms:W3CDTF">2006-05-27T06:19:13Z</dcterms:created>
  <dcterms:modified xsi:type="dcterms:W3CDTF">2013-09-06T09:54:05Z</dcterms:modified>
  <cp:category/>
  <cp:version/>
  <cp:contentType/>
  <cp:contentStatus/>
</cp:coreProperties>
</file>