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JAVNA NAROČILA\NAROČANJE, NAROČILA\VELIKA NAROČILA 4301\2017\4301-16-2017 Ureditev varne šolske poti OŠ Šturje\za objavo\"/>
    </mc:Choice>
  </mc:AlternateContent>
  <bookViews>
    <workbookView xWindow="0" yWindow="0" windowWidth="21570" windowHeight="7500" tabRatio="889"/>
  </bookViews>
  <sheets>
    <sheet name="Rekapitualcija_Projekt" sheetId="48" r:id="rId1"/>
    <sheet name="Rekapitualcija_Prometni_del" sheetId="49" r:id="rId2"/>
    <sheet name="Prometni_del" sheetId="11" r:id="rId3"/>
    <sheet name="CR_REKAPITULACIJA_ I_faze" sheetId="53" r:id="rId4"/>
    <sheet name="CR KAB KAN-1 FAZA" sheetId="54" r:id="rId5"/>
    <sheet name="CR ELEKTROMONTAŽNI DEL-1" sheetId="55" r:id="rId6"/>
    <sheet name="Z_Rekapitualcija_Zapora" sheetId="50" r:id="rId7"/>
    <sheet name="Z_Zapora" sheetId="51" r:id="rId8"/>
    <sheet name="VN_Ureditev_gradbisca" sheetId="52" r:id="rId9"/>
  </sheets>
  <definedNames>
    <definedName name="bookmark0" localSheetId="8">VN_Ureditev_gradbisca!$A$3</definedName>
    <definedName name="_xlnm.Print_Area" localSheetId="2">Prometni_del!$A$1:$G$406</definedName>
    <definedName name="_xlnm.Print_Area" localSheetId="0">Rekapitualcija_Projekt!$A$1:$G$38</definedName>
    <definedName name="_xlnm.Print_Area" localSheetId="1">Rekapitualcija_Prometni_del!$A$1:$G$52</definedName>
    <definedName name="_xlnm.Print_Area" localSheetId="8">VN_Ureditev_gradbisca!$A$1:$F$107</definedName>
    <definedName name="_xlnm.Print_Area" localSheetId="6">Z_Rekapitualcija_Zapora!$A$1:$G$31</definedName>
    <definedName name="_xlnm.Print_Area" localSheetId="7">Z_Zapora!$A$1:$H$44</definedName>
    <definedName name="_xlnm.Print_Titles" localSheetId="2">Prometni_del!$1:$7</definedName>
    <definedName name="_xlnm.Print_Titles" localSheetId="0">Rekapitualcija_Projekt!$1:$7</definedName>
    <definedName name="_xlnm.Print_Titles" localSheetId="6">Z_Rekapitualcija_Zapora!$1:$7</definedName>
    <definedName name="_xlnm.Print_Titles" localSheetId="7">Z_Zapora!$1:$7</definedName>
  </definedNames>
  <calcPr calcId="162913" fullPrecision="0"/>
</workbook>
</file>

<file path=xl/calcChain.xml><?xml version="1.0" encoding="utf-8"?>
<calcChain xmlns="http://schemas.openxmlformats.org/spreadsheetml/2006/main">
  <c r="F11" i="55" l="1"/>
  <c r="E32" i="55" s="1"/>
  <c r="F32" i="55" s="1"/>
  <c r="F12" i="55"/>
  <c r="F13" i="55"/>
  <c r="F14" i="55"/>
  <c r="F15" i="55"/>
  <c r="F16" i="55"/>
  <c r="F17" i="55"/>
  <c r="F18" i="55"/>
  <c r="F19" i="55"/>
  <c r="F20" i="55"/>
  <c r="F21" i="55"/>
  <c r="F22" i="55"/>
  <c r="F23" i="55"/>
  <c r="F24" i="55"/>
  <c r="F25" i="55"/>
  <c r="F26" i="55"/>
  <c r="F27" i="55"/>
  <c r="F28" i="55"/>
  <c r="D11" i="54"/>
  <c r="D18" i="54" s="1"/>
  <c r="F18" i="54" s="1"/>
  <c r="F11" i="54"/>
  <c r="D12" i="54"/>
  <c r="F12" i="54" s="1"/>
  <c r="F14" i="54"/>
  <c r="F15" i="54"/>
  <c r="F16" i="54"/>
  <c r="D17" i="54"/>
  <c r="F17" i="54"/>
  <c r="F19" i="54"/>
  <c r="F20" i="54"/>
  <c r="F21" i="54"/>
  <c r="F22" i="54"/>
  <c r="F23" i="54"/>
  <c r="F24" i="54"/>
  <c r="F25" i="54"/>
  <c r="F26" i="54"/>
  <c r="F27" i="54"/>
  <c r="F28" i="54"/>
  <c r="F29" i="54"/>
  <c r="F30" i="54"/>
  <c r="F31" i="54"/>
  <c r="F32" i="54"/>
  <c r="F33" i="54"/>
  <c r="F34" i="54"/>
  <c r="F12" i="52"/>
  <c r="F15" i="52"/>
  <c r="F19" i="52"/>
  <c r="F23" i="52"/>
  <c r="F27" i="52"/>
  <c r="F30" i="52"/>
  <c r="F32" i="52"/>
  <c r="F34" i="52"/>
  <c r="F36" i="52"/>
  <c r="F49" i="52"/>
  <c r="F50" i="52"/>
  <c r="F51" i="52"/>
  <c r="F58" i="52" s="1"/>
  <c r="F52" i="52"/>
  <c r="F53" i="52"/>
  <c r="F54" i="52"/>
  <c r="F55" i="52"/>
  <c r="F56" i="52"/>
  <c r="G18" i="51"/>
  <c r="G19" i="51"/>
  <c r="G21" i="51"/>
  <c r="G22" i="51"/>
  <c r="G26" i="51"/>
  <c r="G27" i="51"/>
  <c r="E28" i="51"/>
  <c r="G28" i="51" s="1"/>
  <c r="G32" i="51"/>
  <c r="E33" i="51"/>
  <c r="G33" i="51" s="1"/>
  <c r="G40" i="51"/>
  <c r="G44" i="51" s="1"/>
  <c r="G15" i="50" s="1"/>
  <c r="G42" i="51"/>
  <c r="B13" i="50"/>
  <c r="B15" i="50"/>
  <c r="G36" i="11"/>
  <c r="G38" i="11"/>
  <c r="G40" i="11"/>
  <c r="G42" i="11"/>
  <c r="G45" i="11"/>
  <c r="G46" i="11"/>
  <c r="G47" i="11"/>
  <c r="G48" i="11"/>
  <c r="G49" i="11"/>
  <c r="G54" i="11"/>
  <c r="G56" i="11"/>
  <c r="G58" i="11"/>
  <c r="G65" i="11"/>
  <c r="G67" i="11"/>
  <c r="G69" i="11"/>
  <c r="G71" i="11"/>
  <c r="G76" i="11"/>
  <c r="G81" i="11"/>
  <c r="G83" i="11"/>
  <c r="G86" i="11"/>
  <c r="G87" i="11"/>
  <c r="G88" i="11"/>
  <c r="G97" i="11"/>
  <c r="G99" i="11"/>
  <c r="G101" i="11"/>
  <c r="G106" i="11"/>
  <c r="G109" i="11"/>
  <c r="G111" i="11"/>
  <c r="G113" i="11"/>
  <c r="G147" i="11"/>
  <c r="G152" i="11"/>
  <c r="G154" i="11"/>
  <c r="G172" i="11"/>
  <c r="G174" i="11"/>
  <c r="G177" i="11"/>
  <c r="G180" i="11"/>
  <c r="G182" i="11"/>
  <c r="G184" i="11"/>
  <c r="G186" i="11"/>
  <c r="G199" i="11"/>
  <c r="G200" i="11"/>
  <c r="G201" i="11"/>
  <c r="G203" i="11"/>
  <c r="G205" i="11"/>
  <c r="G207" i="11"/>
  <c r="G209" i="11"/>
  <c r="G211" i="11"/>
  <c r="G214" i="11"/>
  <c r="G215" i="11"/>
  <c r="G216" i="11"/>
  <c r="G219" i="11"/>
  <c r="G220" i="11"/>
  <c r="G222" i="11"/>
  <c r="G224" i="11"/>
  <c r="G226" i="11"/>
  <c r="G228" i="11"/>
  <c r="G230" i="11"/>
  <c r="G240" i="11"/>
  <c r="G242" i="11"/>
  <c r="G244" i="11"/>
  <c r="G253" i="11"/>
  <c r="G255" i="11"/>
  <c r="G257" i="11"/>
  <c r="G261" i="11"/>
  <c r="G263" i="11"/>
  <c r="G265" i="11"/>
  <c r="G267" i="11"/>
  <c r="G307" i="11"/>
  <c r="G311" i="11"/>
  <c r="G327" i="11"/>
  <c r="G359" i="11"/>
  <c r="G361" i="11" s="1"/>
  <c r="G283" i="11" s="1"/>
  <c r="G373" i="11"/>
  <c r="G375" i="11"/>
  <c r="G367" i="11" s="1"/>
  <c r="G387" i="11"/>
  <c r="G388" i="11"/>
  <c r="G389" i="11"/>
  <c r="G390" i="11"/>
  <c r="G393" i="11"/>
  <c r="G395" i="11"/>
  <c r="G397" i="11"/>
  <c r="G399" i="11"/>
  <c r="G401" i="11"/>
  <c r="G403" i="11"/>
  <c r="E60" i="11"/>
  <c r="G60" i="11" s="1"/>
  <c r="E62" i="11"/>
  <c r="G62" i="11" s="1"/>
  <c r="E74" i="11"/>
  <c r="G74" i="11" s="1"/>
  <c r="E76" i="11"/>
  <c r="E78" i="11"/>
  <c r="G78" i="11" s="1"/>
  <c r="E95" i="11"/>
  <c r="G95" i="11" s="1"/>
  <c r="E104" i="11"/>
  <c r="G104" i="11" s="1"/>
  <c r="E132" i="11"/>
  <c r="E115" i="11" s="1"/>
  <c r="G115" i="11" s="1"/>
  <c r="E117" i="11"/>
  <c r="G117" i="11" s="1"/>
  <c r="E129" i="11"/>
  <c r="G129" i="11" s="1"/>
  <c r="E137" i="11"/>
  <c r="G137" i="11" s="1"/>
  <c r="E149" i="11"/>
  <c r="G149" i="11" s="1"/>
  <c r="E351" i="11"/>
  <c r="G351" i="11" s="1"/>
  <c r="E191" i="11"/>
  <c r="G191" i="11" s="1"/>
  <c r="E234" i="11"/>
  <c r="G234" i="11" s="1"/>
  <c r="E235" i="11"/>
  <c r="G235" i="11" s="1"/>
  <c r="E236" i="11"/>
  <c r="G236" i="11" s="1"/>
  <c r="E237" i="11"/>
  <c r="G237" i="11" s="1"/>
  <c r="E238" i="11"/>
  <c r="G238" i="11" s="1"/>
  <c r="E239" i="11"/>
  <c r="E250" i="11" s="1"/>
  <c r="G250" i="11" s="1"/>
  <c r="E240" i="11"/>
  <c r="E251" i="11" s="1"/>
  <c r="G251" i="11" s="1"/>
  <c r="E247" i="11"/>
  <c r="G247" i="11" s="1"/>
  <c r="E249" i="11"/>
  <c r="G249" i="11" s="1"/>
  <c r="E259" i="11"/>
  <c r="G259" i="11" s="1"/>
  <c r="E269" i="11"/>
  <c r="G269" i="11" s="1"/>
  <c r="E293" i="11"/>
  <c r="G293" i="11" s="1"/>
  <c r="E295" i="11"/>
  <c r="G295" i="11" s="1"/>
  <c r="E300" i="11"/>
  <c r="G300" i="11" s="1"/>
  <c r="E302" i="11"/>
  <c r="G302" i="11" s="1"/>
  <c r="E304" i="11"/>
  <c r="G304" i="11" s="1"/>
  <c r="E309" i="11"/>
  <c r="G309" i="11" s="1"/>
  <c r="E318" i="11"/>
  <c r="G318" i="11" s="1"/>
  <c r="E339" i="11"/>
  <c r="E321" i="11" s="1"/>
  <c r="G321" i="11" s="1"/>
  <c r="E349" i="11"/>
  <c r="E324" i="11" s="1"/>
  <c r="E344" i="11"/>
  <c r="G344" i="11" s="1"/>
  <c r="A27" i="49"/>
  <c r="A34" i="49"/>
  <c r="E140" i="11"/>
  <c r="G140" i="11" s="1"/>
  <c r="G165" i="11"/>
  <c r="G162" i="11"/>
  <c r="G159" i="11"/>
  <c r="G158" i="11"/>
  <c r="G167" i="11" l="1"/>
  <c r="G22" i="11" s="1"/>
  <c r="G132" i="11"/>
  <c r="G142" i="11" s="1"/>
  <c r="G20" i="11" s="1"/>
  <c r="G405" i="11"/>
  <c r="G381" i="11" s="1"/>
  <c r="G349" i="11"/>
  <c r="D13" i="54"/>
  <c r="F13" i="54" s="1"/>
  <c r="G35" i="51"/>
  <c r="G13" i="50" s="1"/>
  <c r="E31" i="55"/>
  <c r="F31" i="55" s="1"/>
  <c r="F38" i="52"/>
  <c r="E37" i="54"/>
  <c r="F37" i="54" s="1"/>
  <c r="G17" i="50"/>
  <c r="G19" i="48" s="1"/>
  <c r="F4" i="55"/>
  <c r="E13" i="53" s="1"/>
  <c r="E38" i="54"/>
  <c r="F38" i="54" s="1"/>
  <c r="F4" i="54" s="1"/>
  <c r="E11" i="53" s="1"/>
  <c r="F60" i="52"/>
  <c r="F62" i="52" s="1"/>
  <c r="G21" i="48" s="1"/>
  <c r="G369" i="11"/>
  <c r="G27" i="49"/>
  <c r="G29" i="49" s="1"/>
  <c r="G193" i="11"/>
  <c r="G24" i="11" s="1"/>
  <c r="G90" i="11"/>
  <c r="G16" i="11" s="1"/>
  <c r="G324" i="11"/>
  <c r="E330" i="11"/>
  <c r="G330" i="11" s="1"/>
  <c r="G332" i="11" s="1"/>
  <c r="G279" i="11" s="1"/>
  <c r="G313" i="11"/>
  <c r="G277" i="11" s="1"/>
  <c r="G383" i="11"/>
  <c r="G34" i="49"/>
  <c r="G36" i="49" s="1"/>
  <c r="E248" i="11"/>
  <c r="G248" i="11" s="1"/>
  <c r="G239" i="11"/>
  <c r="G271" i="11" s="1"/>
  <c r="G26" i="11" s="1"/>
  <c r="G339" i="11"/>
  <c r="G353" i="11" s="1"/>
  <c r="G281" i="11" s="1"/>
  <c r="E120" i="11"/>
  <c r="G120" i="11" s="1"/>
  <c r="G122" i="11" s="1"/>
  <c r="G18" i="11" s="1"/>
  <c r="G19" i="50" l="1"/>
  <c r="G21" i="50" s="1"/>
  <c r="E18" i="53"/>
  <c r="F63" i="52"/>
  <c r="F64" i="52" s="1"/>
  <c r="G285" i="11"/>
  <c r="G18" i="49" s="1"/>
  <c r="G28" i="11"/>
  <c r="G16" i="49" s="1"/>
  <c r="E19" i="53" l="1"/>
  <c r="E20" i="53" s="1"/>
  <c r="G17" i="48"/>
  <c r="G20" i="49"/>
  <c r="G22" i="49" s="1"/>
  <c r="G40" i="49" s="1"/>
  <c r="G42" i="49" l="1"/>
  <c r="G44" i="49" s="1"/>
  <c r="G15" i="48"/>
  <c r="G24" i="48" s="1"/>
  <c r="G26" i="48" s="1"/>
  <c r="G28" i="48" s="1"/>
</calcChain>
</file>

<file path=xl/sharedStrings.xml><?xml version="1.0" encoding="utf-8"?>
<sst xmlns="http://schemas.openxmlformats.org/spreadsheetml/2006/main" count="823" uniqueCount="430">
  <si>
    <t>Nadzor gradnje objekta s strani upravljavca ceste DRSI (imenovan nadzor DRI). 6 ur/teden izgradnje</t>
  </si>
  <si>
    <r>
      <t>m</t>
    </r>
    <r>
      <rPr>
        <vertAlign val="superscript"/>
        <sz val="10"/>
        <rFont val="ISOCPEUR"/>
        <family val="2"/>
        <charset val="238"/>
      </rPr>
      <t>2</t>
    </r>
  </si>
  <si>
    <t>12 151</t>
  </si>
  <si>
    <t>12 152</t>
  </si>
  <si>
    <t>12 163</t>
  </si>
  <si>
    <t>12 166</t>
  </si>
  <si>
    <t>12 131</t>
  </si>
  <si>
    <t>Odstranitev grmovja in dreves z debli premera do 10 cm ter vej na redko porasli površini - ročno.</t>
  </si>
  <si>
    <t>5.4 ZAŠČITNA DELA</t>
  </si>
  <si>
    <t>5.4/2 HIDROIZOLACIJE</t>
  </si>
  <si>
    <t xml:space="preserve"> V AJDOVŠČINI od km 7,530 do km 8,190
</t>
  </si>
  <si>
    <t>DDV 22%</t>
  </si>
  <si>
    <t xml:space="preserve"> - temelj 50x50x90 cm</t>
  </si>
  <si>
    <t xml:space="preserve"> - temelj 120x80x90 cm</t>
  </si>
  <si>
    <t xml:space="preserve"> - temelj 80x80x90 cm</t>
  </si>
  <si>
    <t>objekt: VARNA ŠOLSKA POT OŠ ŠTURJE, cesta R1 207 / 1413 COL - AJDOVŠČINA</t>
  </si>
  <si>
    <t>prehod za pešce v km 7+680</t>
  </si>
  <si>
    <t>3 ZAMENJAVA VODOVODNIH CEVI</t>
  </si>
  <si>
    <t>4.1 PRESKUSI, NADZOR IN TEHNIČNA DOKUMENTACIJA</t>
  </si>
  <si>
    <t>SKUPAJ 4.1:</t>
  </si>
  <si>
    <t>Geodetski posnetek-novo stanje.</t>
  </si>
  <si>
    <t>Izdelava projekta izvedenih del (PID).</t>
  </si>
  <si>
    <t>Dobava in polaganje PE-HD kanalizacijskih cevi DN200 za priključke peskolova in ponikovalnice na meteorno kanalizacijo, na betonsko posteljico debeline 15 cm in obbetoniranjem C12/15 v debelini 15 cm.</t>
  </si>
  <si>
    <t>Dobava in polaganje PVC fazonskih kosov za spajanje PE-HD kanalizacijskih in kanalizacijsko drenažnih cevi DN200 na betonsko posteljico debeline 15 cm in obbetoniranjem C12/15 v debelini 15 cm.</t>
  </si>
  <si>
    <t xml:space="preserve">  cestno podjetje nova gorica</t>
  </si>
  <si>
    <t xml:space="preserve">  družba za vzdrževanje in gradnjo cest, d.d</t>
  </si>
  <si>
    <t xml:space="preserve">  5000 Nova Gorica, Industrijska cesta 2, Slovenija</t>
  </si>
  <si>
    <t xml:space="preserve">  tel.:05/338 48 00, fax:05/338 48 04</t>
  </si>
  <si>
    <t>Datum:</t>
  </si>
  <si>
    <t>Pripravil:</t>
  </si>
  <si>
    <t>Dušan VELIKONJA dipl.inž.grad.</t>
  </si>
  <si>
    <t>Demontaža prometnih znakov vključno s stebričem in rušenjem temelja.</t>
  </si>
  <si>
    <t>Rezkanje asfalta v debelini do 12 cm, odvoz materiala na deponijo oddaljeno do 15 km ter plačilo okolskih taks.</t>
  </si>
  <si>
    <t>Dodatni strojni in ročni izkop za požiralnike in kinete v terenu III in IV. ktg., globine do 2 m, naklon brežin 70°</t>
  </si>
  <si>
    <t>Ročni izkop zemljine III. in IV. ktg. globine do 2 m na križanjih z ostalimi komunalnimi vodi</t>
  </si>
  <si>
    <t>Zasip drenažno-kanalizacijskih cevi  z drobljencem 0/32 ter komprimiranje v plasteh po 30 cm  do nivoja posteljice</t>
  </si>
  <si>
    <t xml:space="preserve">Zasip požiralnikov in kinet  z drobljencem 0/32 iz kamnine, ter ročno komprimiranje v plasteh po 30 cm </t>
  </si>
  <si>
    <t>Ročni in strojni izkopi zemljine III. kat. z odvozom na deponijo oddaljeno do 15 km.</t>
  </si>
  <si>
    <t>Planum naravnih temeljnih tal v vezljivi zemljini-pločnik.</t>
  </si>
  <si>
    <t>Izdelava nevezane nosilne plasti enakomerno zrnatega drobljenca iz kamnine v debelini 20 cm - pločnik.</t>
  </si>
  <si>
    <t>Zakoličba peskolovo z niveliranjem.</t>
  </si>
  <si>
    <t>Zakoličba trase meteorne kanalizacije z niveliranjem.</t>
  </si>
  <si>
    <t>Planum naravnih temeljnih tal v vezljivi zemljini.</t>
  </si>
  <si>
    <t>Ročna in strojni zasip kanalizacijskih cevi s peščenim materialom 0/4mm ter ročno komprimiranje v plasteh po 15 cm do višine 30 cm nad temenom  cevi.</t>
  </si>
  <si>
    <t>Izdelava posteljice iz drobljenih kamnitih zrn v debelini 40 cm skupaj z razprostiranjem in utrjevanjem.</t>
  </si>
  <si>
    <t>Vgrajevanje nasipov iz naravno pridobljene vezljive zemljine skupaj z razprostiranejm in utrjevanjem po plasteh 30 cm.</t>
  </si>
  <si>
    <t>Doplačilo za ročno izdelavo ostalih označb na vozišču, posamezna površina označbe 0,6 do 1,0 m2.</t>
  </si>
  <si>
    <t>Doplačilo za ročno izdelavo ostalih označb na vozišču, posamezna površina označbe 1,1 do 1,5 m2.</t>
  </si>
  <si>
    <t>Rezanje asfalta ali betona v debelini do 12 cm.</t>
  </si>
  <si>
    <t>Strojni in ročni izkop jarka za meteorno kanalizacijo v vezljivi zemljini III. in IV. kat., globine do 1.5 m, naklon brežin 70° z odvozom na deponijo oddaljeno do 15 km.</t>
  </si>
  <si>
    <t>Izdelava dvostranskega vezanega opaža za ravne temelje</t>
  </si>
  <si>
    <t>Obnovitev in zavarovanje zakoličbe trase-otok.</t>
  </si>
  <si>
    <t>Postavitev in zavarovanje prečnih profilov (otok)</t>
  </si>
  <si>
    <t>Odstranitev neveljavnih označb na vozišču z rezkanjem, širina črte 10 do 15 cm.</t>
  </si>
  <si>
    <t>Odstranitev neveljavnih označb na vozišču z rezkanjem, širina črte 50 cm.</t>
  </si>
  <si>
    <t>Demontaža jeklene varnostne ograje brez distančnikov.</t>
  </si>
  <si>
    <t>Rušenje asfalta v debelini do 4 cm, odvoz materiala na deponijo oddaljeno do 15 km ter plačilo okolskih taks.</t>
  </si>
  <si>
    <t>4 GRADBENA IN OBRTNIŠKA DELA</t>
  </si>
  <si>
    <t>4.1 ZIDARSKA IN KAMNOSEŠKA DELA</t>
  </si>
  <si>
    <t>1.1 PROMETNI DEL</t>
  </si>
  <si>
    <t>1.2 PLOČNIK</t>
  </si>
  <si>
    <t>Dobava in polaganje betonskih tlakovcev dimenzije 10x10 cm, debeline 6 cm na pesek v debelini 5 cm. Podlaga pesku je armirano betonski estrih debeline 10 cm, beton C12/15 armiran z armaturno mrežo Q131.</t>
  </si>
  <si>
    <t>SKUPAJ</t>
  </si>
  <si>
    <t>DDV</t>
  </si>
  <si>
    <t>5.3 DELA S CEMENTNIM BETONOM</t>
  </si>
  <si>
    <t>Postavitev in zavarovanje prečnih profilov</t>
  </si>
  <si>
    <t>m</t>
  </si>
  <si>
    <t>Razprostiranje odvečne vezljive zemljine v deponiji</t>
  </si>
  <si>
    <t>1.</t>
  </si>
  <si>
    <t>5.1  TESARSKA DELA</t>
  </si>
  <si>
    <t>5.2  DELA Z JEKLOM ZA OJAČITEV</t>
  </si>
  <si>
    <t>kg</t>
  </si>
  <si>
    <t>5.</t>
  </si>
  <si>
    <t>6.</t>
  </si>
  <si>
    <t xml:space="preserve"> - vodovod</t>
  </si>
  <si>
    <t xml:space="preserve"> - plin</t>
  </si>
  <si>
    <t xml:space="preserve"> - vodovod </t>
  </si>
  <si>
    <t xml:space="preserve"> - elektrika </t>
  </si>
  <si>
    <t xml:space="preserve"> - kanalizacija </t>
  </si>
  <si>
    <t>Zakoličba podzemnih vodov:(ocenjeno)</t>
  </si>
  <si>
    <t xml:space="preserve"> - telekomunikacije </t>
  </si>
  <si>
    <t xml:space="preserve"> - plin 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</si>
  <si>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</si>
  <si>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</si>
  <si>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</si>
  <si>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</si>
  <si>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</si>
  <si>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</si>
  <si>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</si>
  <si>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</si>
  <si>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</si>
  <si>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</si>
  <si>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</si>
  <si>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</si>
  <si>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</si>
  <si>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</si>
  <si>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</si>
  <si>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</si>
  <si>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Obnovitev in zavarovanje zakoličbe trase pločnika</t>
  </si>
  <si>
    <t>Vgraditev predfabriciranih pogreznjenih robnikov iz cementnega betona s prerezom 8/20.</t>
  </si>
  <si>
    <t>Vgraditev predfabriciranih dvignjenih in pogreznjenih robnikov iz cementnega betona s prerezom 15/25.</t>
  </si>
  <si>
    <t>Planiranje dna rova meteorne kanalizacije s točnostjo +/- 3 cm</t>
  </si>
  <si>
    <t>2.1  IZKOPI</t>
  </si>
  <si>
    <t>2  ZEMELJSKA DELA</t>
  </si>
  <si>
    <t>1.1 GEODETSKA DELA</t>
  </si>
  <si>
    <t>1 PREDDELA</t>
  </si>
  <si>
    <t>2 ZEMELJSKA DELA</t>
  </si>
  <si>
    <t>3.1 NOSILNE PLASTI</t>
  </si>
  <si>
    <t>3.1.1 NEVEZANE NOSILNE PLASTI</t>
  </si>
  <si>
    <t>3.2 OBRABNE IN ZAPORNE PLASTI</t>
  </si>
  <si>
    <t>3.2.1 VEZANE OBRABNE IN ZAPORNE PLASTI - BITUMENSKI BETONI</t>
  </si>
  <si>
    <t>3.3  ROBNI ELEMENTI VOZIŠC</t>
  </si>
  <si>
    <t>3.3.1  ROBNIKI</t>
  </si>
  <si>
    <t>3 VOZIŠČNE KONSTRUKCIJE</t>
  </si>
  <si>
    <t>2.4  RAZPROSTIRANJE ODVEČNEGA MATERIALA</t>
  </si>
  <si>
    <t>2.3  BREŽINE IN ZELENICE</t>
  </si>
  <si>
    <t>2.2   PLANUM TEMELJNIH TAL</t>
  </si>
  <si>
    <t>4.2  JAŠKI</t>
  </si>
  <si>
    <t>4.1  GLOBINSKO ODVODNJAVANJE - KANALIZACIJA</t>
  </si>
  <si>
    <t>4 ODVODNJAVANJE</t>
  </si>
  <si>
    <t>3.2.1  VEZANE OBRABNE IN ZAPORNE PLASTI - BITUMENSKI BETONI</t>
  </si>
  <si>
    <t>3.2  OBRABNE IN ZAPORNE PLASTI</t>
  </si>
  <si>
    <t>3.1.2  VEZANE ZGORNJE NOSILNE PLASTI</t>
  </si>
  <si>
    <t>3.1.1  NEVEZANE NOSILNE PLASTI</t>
  </si>
  <si>
    <t>3.1  NOSILNE PLASTI</t>
  </si>
  <si>
    <t>3  VOZIŠČNE KONSTRUKCIJE</t>
  </si>
  <si>
    <t>2.2  PLANUM TEMELJNIH TAL</t>
  </si>
  <si>
    <t>2.1 IZKOPI</t>
  </si>
  <si>
    <t>1.2 ČIŠČENJE TERENA</t>
  </si>
  <si>
    <t>Projektantski nadzor:</t>
  </si>
  <si>
    <t xml:space="preserve"> - prometni del in pločnik</t>
  </si>
  <si>
    <t>kos</t>
  </si>
  <si>
    <t>m2</t>
  </si>
  <si>
    <t>m3</t>
  </si>
  <si>
    <t>ur</t>
  </si>
  <si>
    <t>SKUPAJ:</t>
  </si>
  <si>
    <t>m1</t>
  </si>
  <si>
    <t>2.</t>
  </si>
  <si>
    <t>3.</t>
  </si>
  <si>
    <t>4.</t>
  </si>
  <si>
    <t>Količina</t>
  </si>
  <si>
    <t>Enota</t>
  </si>
  <si>
    <t>Cena/enoto</t>
  </si>
  <si>
    <t>Znesek</t>
  </si>
  <si>
    <t>Odstranitev obstoječega, prometnega ogledala, spravilo ter hranjenje in ponovna montaža.</t>
  </si>
  <si>
    <t>Izdelava dvostranskega vezanega opaža za ravne in ukrivljene zidove višine do 2.0 m</t>
  </si>
  <si>
    <t>Vrtanje betonske ali PEHD cevi ter izdelava PVC "slepega" priključka na obstoječe jaške z gumijastim tesnilom DN250 in obbetoniranjem v debelini 10 cm.</t>
  </si>
  <si>
    <t>5 GRADBENA IN OBRTNIŠKA DELA</t>
  </si>
  <si>
    <t>6 OPREMA CEST</t>
  </si>
  <si>
    <t xml:space="preserve"> - električne inštalacije</t>
  </si>
  <si>
    <t>Nadzor gradnje objekta:</t>
  </si>
  <si>
    <t>2.3  NASIPI, ZASIPI, KLINI, POSTELJICA IN GLINASTI NABOJI</t>
  </si>
  <si>
    <t>6  OPREMA CEST</t>
  </si>
  <si>
    <t>6.1  POKONČNA OPREMA CEST</t>
  </si>
  <si>
    <t>6.2  OZNAČBE NA VOZIŠČU</t>
  </si>
  <si>
    <t>SKUPAJ 3:</t>
  </si>
  <si>
    <t>SKUPAJ 4:</t>
  </si>
  <si>
    <t>SKUPAJ 5:</t>
  </si>
  <si>
    <t>SKUPAJ 6:</t>
  </si>
  <si>
    <t>SKUPAJ 1:</t>
  </si>
  <si>
    <t>SKUPAJ 2:</t>
  </si>
  <si>
    <t>Št. post.</t>
  </si>
  <si>
    <t>Opis postavke</t>
  </si>
  <si>
    <t>oc.</t>
  </si>
  <si>
    <t>SKUPAJ TUJE STORITVE:</t>
  </si>
  <si>
    <t>SKUPAJ OCENA INVESTICIJE</t>
  </si>
  <si>
    <t>november 2008, dopolnitev julij in oktober 2016</t>
  </si>
  <si>
    <t xml:space="preserve">  http://www.cpg.si, e-mail: info@cpg.si</t>
  </si>
  <si>
    <t>REKAPITULACIJA</t>
  </si>
  <si>
    <t>Prometna infrastruktura</t>
  </si>
  <si>
    <t>SKUPAJ Z DAVKOM</t>
  </si>
  <si>
    <t>VN</t>
  </si>
  <si>
    <t xml:space="preserve"> 3.1</t>
  </si>
  <si>
    <t>Z</t>
  </si>
  <si>
    <t>Zapora ceste</t>
  </si>
  <si>
    <t>Izdelava projekta električnih inštalacij (PID).</t>
  </si>
  <si>
    <t>59 837</t>
  </si>
  <si>
    <t>Zatesnitev mejnih površin – stikov s prilepljenim bitumenskim tesnilnim trakom. Stik obrabne plasti asfalta ob betonskem robniku ter pri asfaltnih stikih. Npr. TLC samolepilni trak za stike 40x8 mm ali Colas Gripstrip.</t>
  </si>
  <si>
    <r>
      <t>m</t>
    </r>
    <r>
      <rPr>
        <vertAlign val="superscript"/>
        <sz val="10"/>
        <rFont val="ISOCPEUR"/>
        <family val="2"/>
        <charset val="238"/>
      </rPr>
      <t>1</t>
    </r>
  </si>
  <si>
    <t>SKUPAJ 3.1:</t>
  </si>
  <si>
    <t>SKUPAJ ZA PREHOD ZA PEŠCE v km 7+680:</t>
  </si>
  <si>
    <t>SKUPAJ ZAMENJAVA VODOVODNIH CEVI:</t>
  </si>
  <si>
    <r>
      <t xml:space="preserve">Izdelava tankoslojne vzdolžne označbe na vozišču z enokomponentno belo barvo, vključno 250 g/m2 posipa z drobci / kroglicami stekla, strojno, debelina plasti suhe snovi 300 </t>
    </r>
    <r>
      <rPr>
        <sz val="10"/>
        <rFont val="Symbol"/>
        <family val="1"/>
        <charset val="2"/>
      </rPr>
      <t>m</t>
    </r>
    <r>
      <rPr>
        <sz val="10"/>
        <rFont val="ISOCPEUR"/>
        <family val="2"/>
        <charset val="238"/>
      </rPr>
      <t>m, širina črte 12 cm.</t>
    </r>
  </si>
  <si>
    <r>
      <t xml:space="preserve">Izdelava tankoslojne prečne in ostalih označb na vozišču z enokomponentno belo barvo, vključno 250 g/m2 posipa z drobci / kroglicami stekla, strojno, debelina plasti suhe snovi 300 </t>
    </r>
    <r>
      <rPr>
        <sz val="10"/>
        <rFont val="Symbol"/>
        <family val="1"/>
        <charset val="2"/>
      </rPr>
      <t>m</t>
    </r>
    <r>
      <rPr>
        <sz val="10"/>
        <rFont val="ISOCPEUR"/>
        <family val="2"/>
        <charset val="238"/>
      </rPr>
      <t>m, širina črte 50 cm - stop črta.</t>
    </r>
  </si>
  <si>
    <r>
      <t xml:space="preserve">Izdelava tankoslojne prečne in ostalih označb na vozišču z enokomponentno belo barvo, vključno 250 g/m2 posipa z drobci / kroglicami stekla, strojno, debelina plasti suhe snovi 300 </t>
    </r>
    <r>
      <rPr>
        <sz val="10"/>
        <rFont val="Symbol"/>
        <family val="1"/>
        <charset val="2"/>
      </rPr>
      <t>m</t>
    </r>
    <r>
      <rPr>
        <sz val="10"/>
        <rFont val="ISOCPEUR"/>
        <family val="2"/>
        <charset val="238"/>
      </rPr>
      <t>m, širina črte 50 cm - prehod za pešce.</t>
    </r>
  </si>
  <si>
    <r>
      <t xml:space="preserve">Izdelava tankoslojne prečne in ostalih označb na vozišču z enokomponentno belo barvo, vključno 250 g/m2 posipa z drobci / kroglicami stekla, strojno, debelina plasti suhe snovi 300 </t>
    </r>
    <r>
      <rPr>
        <sz val="10"/>
        <rFont val="Symbol"/>
        <family val="1"/>
        <charset val="2"/>
      </rPr>
      <t>m</t>
    </r>
    <r>
      <rPr>
        <sz val="10"/>
        <rFont val="ISOCPEUR"/>
        <family val="2"/>
        <charset val="238"/>
      </rPr>
      <t>m, širina črte 20 do 30 cm.</t>
    </r>
  </si>
  <si>
    <r>
      <t xml:space="preserve">Izdelava tankoslojne prečne in ostalih označb na vozišču z enokomponentno belo barvo, vključno 250 g/m2 posipa z drobci / kroglicami stekla, strojno, debelina plasti suhe snovi 300 </t>
    </r>
    <r>
      <rPr>
        <sz val="10"/>
        <rFont val="Symbol"/>
        <family val="1"/>
        <charset val="2"/>
      </rPr>
      <t>m</t>
    </r>
    <r>
      <rPr>
        <sz val="10"/>
        <rFont val="ISOCPEUR"/>
        <family val="2"/>
        <charset val="238"/>
      </rPr>
      <t>m, površina označbe 1,1 do 1,5 m2 - puščice.</t>
    </r>
  </si>
  <si>
    <t>61 219</t>
  </si>
  <si>
    <t>61 153</t>
  </si>
  <si>
    <t>Izdelava temelja iz cementnega betona C 16/20, skupno z izkopom odvozom izkopanega materiala in zasipom</t>
  </si>
  <si>
    <t>61 155</t>
  </si>
  <si>
    <t>61 154</t>
  </si>
  <si>
    <t>61 150</t>
  </si>
  <si>
    <t>Dobava in vgraditev stebrička za prometni znak iz vroče cinkane jeklene cevi s premerom 64 mm, dolge 3000 mm.</t>
  </si>
  <si>
    <t>61 216</t>
  </si>
  <si>
    <t>Dobava in vgraditev stebriča za prometni znak iz vroče cinkane jeklene cevi premera 64 mm, dolžina 4500 mm.</t>
  </si>
  <si>
    <t>61 218</t>
  </si>
  <si>
    <t>Dobava in vgraditev stebriča za prometni znak iz vroče cinkane jeklene cevi premera 64 mm, dolžina 4000 m</t>
  </si>
  <si>
    <t>Dobava in pritrditev prometnega znaka, podloga iz aluminijaste pločevine, znak z odsevno folijo RA2, velikosti 600x600mm.</t>
  </si>
  <si>
    <t>Dobava in montaža varnostnega sistema za prehode za pešce, ki vključuje 2x led 200 bliskavice, 1x znak 2431, 1x znak 2429, 1x kovinski drog, 1x senzor in 1x krmilna elektronika.</t>
  </si>
  <si>
    <t>61 652</t>
  </si>
  <si>
    <t xml:space="preserve">Dobava in pritrditev prometnega znaka s spremenljivo vsebino 1116-otroci nacesti in 2232-4 omejitev hitrosti 40 km/h, dimenzij 1400x1400 mm. </t>
  </si>
  <si>
    <t>61 931</t>
  </si>
  <si>
    <t>61 836</t>
  </si>
  <si>
    <t>Dobava in pritrditev okroglega prometnega znaka, podloga iz aluminijaste pločevine,znak z odsevno folijo RA2, premera 600 mm.</t>
  </si>
  <si>
    <t>2232-4</t>
  </si>
  <si>
    <t>61 723</t>
  </si>
  <si>
    <t>Dobava in pritrditev prometnega znaka z notranjo osvetlitvijo, dimenzij 300x900 mm (3313).</t>
  </si>
  <si>
    <t>23.</t>
  </si>
  <si>
    <t>24.</t>
  </si>
  <si>
    <t>61 371</t>
  </si>
  <si>
    <t>Dobava in vgraditev semaforskega droga iz vroče cinkane jeklene cevi premera iz treh segmentov Ф152 mm/Ф127 mm/Ф89 mm, dolžina 2500 mm.</t>
  </si>
  <si>
    <t>2232-3</t>
  </si>
  <si>
    <t>Odstranitev obstoječega, prometnega znaka, velikosti 1000x220mm (3211), spravilo ter hranjenje in ponovna montaža.</t>
  </si>
  <si>
    <t>25.</t>
  </si>
  <si>
    <t>Dobava in vgraditev L konzole dim. 550x850 mm za prometni znak iz vroče cinkane jeklene cevi premera 64 mm, pritrditev z objemko na vroče cinkane jeklene cevi premera 64 mm.</t>
  </si>
  <si>
    <t>Zaščita brežine s kamnometom iz lomljenca.</t>
  </si>
  <si>
    <t>25 284</t>
  </si>
  <si>
    <t>Tlakovanje z lomljencem, debelina 20-30 cm, stiki zapolnjeni s cementno malto, na podložni plasti cementnega betona C16/20, debeli 15 cm. Skupna debelina je 30-40 cm.</t>
  </si>
  <si>
    <t>Izdelava tankoslojne neprekinjene označbe z enokomponentno belo barvo, strojno, debelina plasti suhe snovi 300 m, širina črte 20 cm skupaj s posipom z odsevnimi kroglicami 0,25 kg/m2 - "X" označbe na vozišču.</t>
  </si>
  <si>
    <r>
      <t xml:space="preserve">Izdelava tankoslojne prekinjene označbe z enokomponentno belo barvo, ročno, debelina plasti suhe snovi 300 </t>
    </r>
    <r>
      <rPr>
        <sz val="10"/>
        <rFont val="Symbol"/>
        <family val="1"/>
        <charset val="2"/>
      </rPr>
      <t>m</t>
    </r>
    <r>
      <rPr>
        <sz val="10"/>
        <rFont val="ISOCPEUR"/>
        <family val="2"/>
        <charset val="238"/>
      </rPr>
      <t>m, skupaj s posipom z odsevnimi kroglicami 0,25 kg/m2 - napis na vozišču "ŠOLA".(2 kom)</t>
    </r>
  </si>
  <si>
    <r>
      <t xml:space="preserve">Izdelava tankoslojne prekinjene označbe z enokomponentno belo barvo, ročno, debelina plasti suhe snovi 300 </t>
    </r>
    <r>
      <rPr>
        <sz val="10"/>
        <rFont val="Symbol"/>
        <family val="1"/>
        <charset val="2"/>
      </rPr>
      <t>m</t>
    </r>
    <r>
      <rPr>
        <sz val="10"/>
        <rFont val="ISOCPEUR"/>
        <family val="2"/>
        <charset val="238"/>
      </rPr>
      <t>m, skupaj s posipom z odsevnimi kroglicami 0,25 kg/m2 - sinhueta na vozišču "OTROCI NA CESTI". (2kom)</t>
    </r>
  </si>
  <si>
    <r>
      <t xml:space="preserve">Izdelava tankoslojne prekinjene označbe z enokomponentno belo barvo, ročno, debelina plasti suhe snovi 300 </t>
    </r>
    <r>
      <rPr>
        <sz val="10"/>
        <rFont val="Symbol"/>
        <family val="1"/>
        <charset val="2"/>
      </rPr>
      <t>m</t>
    </r>
    <r>
      <rPr>
        <sz val="10"/>
        <rFont val="ISOCPEUR"/>
        <family val="2"/>
        <charset val="238"/>
      </rPr>
      <t>m, skupaj s posipom z odsevnimi kroglicami 0,25 kg/m2 - napis na vozišču "STOP". (2 kom)</t>
    </r>
  </si>
  <si>
    <t>26.</t>
  </si>
  <si>
    <t>62 212</t>
  </si>
  <si>
    <r>
      <t xml:space="preserve">Izdelava začasne tankoslojne vzdolžne označbe na vozišču z enokomponentno rumeno barvo, vključno 250 g/m2 posipa z drobci / kroglicami stekla, strojno, debelina plasti suhe snovi 200 </t>
    </r>
    <r>
      <rPr>
        <sz val="10"/>
        <rFont val="Symbol"/>
        <family val="1"/>
        <charset val="2"/>
      </rPr>
      <t>m</t>
    </r>
    <r>
      <rPr>
        <sz val="10"/>
        <rFont val="ISOCPEUR"/>
        <family val="2"/>
        <charset val="238"/>
      </rPr>
      <t>m, širina črte 12 cm. Črta pri individualnih uvozih 5338.</t>
    </r>
  </si>
  <si>
    <t>Posek in odstranitev drevesa z deblom premera 11 do 30 cm ter odstranitev vej.</t>
  </si>
  <si>
    <t>Posek in odstranitev drevesa z deblom premera 31 do 50 cm ter odstranitev vej.</t>
  </si>
  <si>
    <t>Odstranitev panja s premerom 11 do 30 cm z odvozom na deponijo na razdaljo nad 1000 m.</t>
  </si>
  <si>
    <t>Odstranitev panja s premerom 31 do 50 cm z odvozom na deponijo na razdaljo nad 1000 m.</t>
  </si>
  <si>
    <t>Izdelava varnostnega načrta (VN) za gradnjo.</t>
  </si>
  <si>
    <t>1.2.1 ODSTRANITEV GRMOVJA, DREVES, VEJ IN PANJEV</t>
  </si>
  <si>
    <t>1.2.2 ODSTRANITEV PROMETNE SIGNALIZACIJE IN OPREME</t>
  </si>
  <si>
    <t>1.2.3 PORUŠITEV IN ODSTRANITEV VOZIŠČNIH KONSTRUKCIJ</t>
  </si>
  <si>
    <t>1.2.4 PORUŠITEV IN ODSTRANITEV OBJEKTOV</t>
  </si>
  <si>
    <t>Porušitev in odstranitev jaška z notranjo stranico/premerom do 60 cm.</t>
  </si>
  <si>
    <t>12 431</t>
  </si>
  <si>
    <t>Porušitev in odstranitev kanalizacije iz obbetoniranih cevi s premerom do 40 cm.</t>
  </si>
  <si>
    <t>12 426</t>
  </si>
  <si>
    <t>12 498</t>
  </si>
  <si>
    <t xml:space="preserve"> - NL pokrov 600x600, C250</t>
  </si>
  <si>
    <t xml:space="preserve"> - NL pokrov DN450, B125 </t>
  </si>
  <si>
    <t xml:space="preserve"> - NL rešetka 400x400, C250</t>
  </si>
  <si>
    <t>Kanalizacija</t>
  </si>
  <si>
    <t>TK omrežje</t>
  </si>
  <si>
    <t>Zamenja AB venca ter plošče vključno s NL pokrovi ali rešetkami in višinsko prilagoditev na novo niveleto ceste. Pokrovi so iz NL, dimenzij in nosilnosti pa:</t>
  </si>
  <si>
    <t xml:space="preserve">Porušitev in odstranitev NL pokrova ali rešetke vključno s AB vencem. </t>
  </si>
  <si>
    <t>Rešetka</t>
  </si>
  <si>
    <t>Izdelava prefabriciranih požiralnikov  iz betonskih cevi DN400, globine do 2,0 m  komplet z betonskim temeljem, prebijanjem sten in ravno NL rešetko 400x400, nosilnosti 400 kN.</t>
  </si>
  <si>
    <t>Dobava in montaža peskolovov iz betonskih cevi DN400 globine 2m, nastavki za PVC cevi  in NL rešetko (kombinacija vtoka na vozišču in pod robnikom), nosilnosti 250kN.</t>
  </si>
  <si>
    <t>Priprava in vgraditev mešanice navadnega cementnega betona C12/15, X0 v prerez do 0,15 m3/m1-podložni beton.</t>
  </si>
  <si>
    <t>Priprava in vgraditev mešanice ojačenega cementnega betona C25/30 XC2, XD3, XF4, PV-I v prerez od 0,16 do 0,30 m3/m2-m1 - temelj.</t>
  </si>
  <si>
    <t>Priprava in vgraditev mešanice ojačenega cementnega betona C25/30 XC2, XD3, XF4, PV-II v prerez od 0,16 do 0,30 m3/m2-m1 - zid.</t>
  </si>
  <si>
    <t xml:space="preserve"> - 5121 (3-3-3)</t>
  </si>
  <si>
    <t xml:space="preserve"> - 5111</t>
  </si>
  <si>
    <t xml:space="preserve"> - 5112</t>
  </si>
  <si>
    <t xml:space="preserve"> - 5121 (1-1-1)</t>
  </si>
  <si>
    <t xml:space="preserve"> - 5123 (1-1-1)</t>
  </si>
  <si>
    <t xml:space="preserve"> - V-3 (10-5-10)</t>
  </si>
  <si>
    <t>Doplačilo za izdelavo prekinjenih vzdolžnih označb na vozišču, širina črte 12 cm.</t>
  </si>
  <si>
    <t>Rušenje vseh vrst robnikov z odvozom  na deponijo v oddatljenosti 10 km. (dim. 15/25 m)</t>
  </si>
  <si>
    <t>Izdelava nevezane nosilne plasti enakomerno zrnatega drobljenca iz kamnine v debelini 20 cm - vozišče.</t>
  </si>
  <si>
    <t>12 391</t>
  </si>
  <si>
    <t>12 321</t>
  </si>
  <si>
    <t>11 111</t>
  </si>
  <si>
    <t>11 121</t>
  </si>
  <si>
    <t>Izdelava obrabnozaporne plasti bitumenskega betona iz zmesi zrn 0/8 mm iz karbonatnih kamnin v debelini 4,0 cm - pločnik. AC 8 surf B70/100 A5.</t>
  </si>
  <si>
    <t>Izdelava nosilne plasti bituminiziranega drobljenca BD 0/22 v debelini 8 cm - vozišče. AC 22 base B50/70 A4.</t>
  </si>
  <si>
    <t>Izdelava obrabnozaporne plasti iz asfaltne zmesi drobirja z bitumenskim mastiksom zrnavosti 0/8 mm iz zmesi zrn peska iz karbonatnih kamnin in zrn drobirja iz silikatnih kamnin in cestogradbenega bitumna v debelini 4 cm-vozišče. AC 8 surf B50/70 A4.</t>
  </si>
  <si>
    <t>3.2.2 VEZANE OBRABNE IN ZAPORNE PLASTI – POVRŠINSKE PREVLEKE</t>
  </si>
  <si>
    <t>32 497</t>
  </si>
  <si>
    <r>
      <t>Pobrizg z nestabilno kationsko bitumensko emulzijo 0,31 do 0,50 kg/m</t>
    </r>
    <r>
      <rPr>
        <vertAlign val="superscript"/>
        <sz val="10"/>
        <rFont val="ISOCPEUR"/>
        <family val="2"/>
        <charset val="238"/>
      </rPr>
      <t>2</t>
    </r>
    <r>
      <rPr>
        <sz val="10"/>
        <rFont val="ISOCPEUR"/>
        <family val="2"/>
        <charset val="238"/>
      </rPr>
      <t>.</t>
    </r>
  </si>
  <si>
    <t>Humusiranje, planiranje in zatravitev zelenic s humusnim materialom v sloju debeline 10-15 cm skupaj z valjanjem.</t>
  </si>
  <si>
    <t xml:space="preserve"> - NL pokrov 600x600, D400</t>
  </si>
  <si>
    <t xml:space="preserve"> - NL rešetka ravna 400x400, D400</t>
  </si>
  <si>
    <t>Priprava in postavitev rebrastih žic iz visokovrednega naravno trdega jekla S500 s premerom do 12 mm za srednje zahtevno ojačitev.</t>
  </si>
  <si>
    <t xml:space="preserve"> - 5122-2 (1-1-1)</t>
  </si>
  <si>
    <t>Odklop svetilk JR iz omrežja.</t>
  </si>
  <si>
    <t>Odstranitev kablov JR komplet z odvozom na deponijo in plačilom takse.</t>
  </si>
  <si>
    <t>Demontaža in odtranitev svetilk iz AB drogov NN omrežja komplet odklopom iz NN kabla, odvozom na deponijo in plačilom takse.</t>
  </si>
  <si>
    <t>1 PREHOD ZA PEŠCE v km 7+680 - I. faza</t>
  </si>
  <si>
    <t>3.1 ZAMANJAVA VODOVODNIH CEVI - PREHOD ZA PEŠCE v km 7+680 - I. faza</t>
  </si>
  <si>
    <t>1.2 ČIŠČENJE TEREN</t>
  </si>
  <si>
    <t>1.2.1 PORUŠITEV IN ODSTRANITEV VOZIŠČNIH KONSTRUKCIJ</t>
  </si>
  <si>
    <t>Rušenje vseh vrst robnikov z odvozom  na deponijo v oddatljenosti 10 km. (dim. 8/20 cm)</t>
  </si>
  <si>
    <t>1.3 PORUŠITVE IN ODSTRANITVE JR</t>
  </si>
  <si>
    <t>1.3 NEPREDVIDENA DELA 5%</t>
  </si>
  <si>
    <t>Električne inštalacije in električna oprema (JR, NN, TK)</t>
  </si>
  <si>
    <t>3.1 REKAPITULACIJA - PROMETNA INFRASTRUKTURA</t>
  </si>
  <si>
    <t>3.1.1 - PROMETNA NFRASTRUKTURA</t>
  </si>
  <si>
    <t>Varnostni ukrepi in ureditev gradbiča</t>
  </si>
  <si>
    <t>SKUPNA REKAPITULACIJA STROŠKOV - I. FAZA</t>
  </si>
  <si>
    <t>Zamenjava AC cevi DN100 mm z duktilnimi enakega profila z vsemi pomožnimi del.</t>
  </si>
  <si>
    <t>4 TUJE STORITVE - I. faza</t>
  </si>
  <si>
    <t>SKUPAJ 1, 3, in 4 brez DDV</t>
  </si>
  <si>
    <t>Dušan VELIKONJA,  dipl.inž.grad.</t>
  </si>
  <si>
    <t>Odgovorni vodja projekta:</t>
  </si>
  <si>
    <t>dopolnitev oktober 2016</t>
  </si>
  <si>
    <t>Z ZAPORA CESTE</t>
  </si>
  <si>
    <t>Pridobivanje soglasij za zaporo ceste. (ocena)</t>
  </si>
  <si>
    <t>Izdelava elaborata za zaporo ceste v času gradnje.</t>
  </si>
  <si>
    <t>2.1 TEHNIČNA DOKUMENTACIJA</t>
  </si>
  <si>
    <t>2 TUJE STORITVE</t>
  </si>
  <si>
    <t>dan</t>
  </si>
  <si>
    <t>Najem signalizacije.</t>
  </si>
  <si>
    <t xml:space="preserve">Priprava, postavitev in odstranitev. </t>
  </si>
  <si>
    <t>Faza 1 - Vojkova ulica</t>
  </si>
  <si>
    <t>Zavarovanje gradbišča v času gradnje na priključkih z namestitvijo znaka 1120, 1125 in rumene utripalke 7202. V kombinaciji z zaporo tipa N-1 in N-4. Pregled zapore se opravi skupaj z zaporo N-1 in N-4.</t>
  </si>
  <si>
    <t>Usmerjanje prometa 2x delavec-cestar (10 ur).</t>
  </si>
  <si>
    <t>Najem signalizacije in pregled zapore.</t>
  </si>
  <si>
    <t>Priprava, postavitev in odstranitev.</t>
  </si>
  <si>
    <t>Faza 6- zapora Lavričeve ceste</t>
  </si>
  <si>
    <t>Zavarovanje gradbišča v času gradnje s polovično zaporo prometa in ročnim usmerjanjem. Tip zapore N-6.</t>
  </si>
  <si>
    <t>13 112</t>
  </si>
  <si>
    <t>Faza 1 - desni pas</t>
  </si>
  <si>
    <t>Faza 1 - levi pas</t>
  </si>
  <si>
    <t>Zavarovanje gradbišča v času gradnje s polovično zaporo prometa in usmerjanjem s semaforji. Tip zapore N-4.</t>
  </si>
  <si>
    <t>13 111-1</t>
  </si>
  <si>
    <t>1.1 OMEJITEV PROMETA</t>
  </si>
  <si>
    <t>Z.1 Zapora ceste</t>
  </si>
  <si>
    <t>VARNOST PRI DELU</t>
  </si>
  <si>
    <t>LOZEJ d.o.o. AJDOVŠČINA</t>
  </si>
  <si>
    <t>STROŠKI SKUPAJ z DDV</t>
  </si>
  <si>
    <t>SKUPAJ brez DDV</t>
  </si>
  <si>
    <t>Rezerva za nepredvidene stroške</t>
  </si>
  <si>
    <t>SKUPAJ OSEBNA VAROVALNA OPREMA</t>
  </si>
  <si>
    <t>Odsevni jopiči</t>
  </si>
  <si>
    <t>Varovalna čelada za obiskovalce</t>
  </si>
  <si>
    <t>Varovalna čelada</t>
  </si>
  <si>
    <t>Zaščitne rokavice</t>
  </si>
  <si>
    <t>Delovna obleka</t>
  </si>
  <si>
    <t>Delovni čevlji po predpisih</t>
  </si>
  <si>
    <t>Respirator</t>
  </si>
  <si>
    <t>Zaščitna očala</t>
  </si>
  <si>
    <t>znesek</t>
  </si>
  <si>
    <t>cena/EM</t>
  </si>
  <si>
    <t>količina</t>
  </si>
  <si>
    <t>ukrep/material - ureditev gradbišča</t>
  </si>
  <si>
    <t>zap. št.</t>
  </si>
  <si>
    <t>Količina osebne varovalne opreme je odvisna od števila angažiranih delavcev.</t>
  </si>
  <si>
    <t>OSEBNA VAROVALNA OPREMA</t>
  </si>
  <si>
    <t>stran 1 / 2</t>
  </si>
  <si>
    <t>085/16-VN</t>
  </si>
  <si>
    <t>SKUPAJ PRIPRAVLJALNA DELA - ureditev gradbišča</t>
  </si>
  <si>
    <t>pavšal</t>
  </si>
  <si>
    <t>Čiščenje javnih dostopnih cest in poti k gradbišču.</t>
  </si>
  <si>
    <t>Vzdrževanje transportnih površin in poti znotraj gradbišča: geotekstil, nasutje gramoza 20 cm. (izvedba potrebnih dostopnih transportnih poti na trasi ceste)</t>
  </si>
  <si>
    <t>Omarica za prvo pomoč vključno z amortizacijo za ves čas gradnje.</t>
  </si>
  <si>
    <t>Dobava in montaža gasilnikov tip S-9 vključno z amortizacijo za ves čas gradnje.</t>
  </si>
  <si>
    <t>/mesec</t>
  </si>
  <si>
    <t>mesece</t>
  </si>
  <si>
    <t>b) Vzdrževanje in amortizacija ter odvoz na urejeno komunalno deponijo za ves čas gradnje.</t>
  </si>
  <si>
    <t>a) Postavitev in odstranitev.</t>
  </si>
  <si>
    <t>Kontejner za komunalne odpadke - 1 m3</t>
  </si>
  <si>
    <t>b) Vzdrževanje in amortizacija za ves čas gradnje</t>
  </si>
  <si>
    <t>kpl</t>
  </si>
  <si>
    <t>a) Postavitev in odstranitev</t>
  </si>
  <si>
    <t>Sanitarna enota z WC kabino in enim umivalnikom</t>
  </si>
  <si>
    <t>Jedilnica in garderobe z omaricami, stoli, mizami in z umivalniki za predvidoma 15 oseb.</t>
  </si>
  <si>
    <t>Pisarniški zabojnik</t>
  </si>
  <si>
    <t>Naslovna gradbiščna tabla</t>
  </si>
  <si>
    <t>PRIPRAVLJALNA DELA - ureditev gradbišča</t>
  </si>
  <si>
    <t>POPIS DEL Z OCENO STROŠKOV UREDITVE GRADBIŠČA IN IZVAJANJA SKUPNIH UKREPOV ZA ZAGOTAVLJANJE VARNOSTI IN ZDRAVJA NA GRADBIŠČU</t>
  </si>
  <si>
    <r>
      <t xml:space="preserve">VN </t>
    </r>
    <r>
      <rPr>
        <u/>
        <sz val="14"/>
        <color indexed="8"/>
        <rFont val="Arial Narrow"/>
        <family val="2"/>
        <charset val="238"/>
      </rPr>
      <t>POPIS DEL Z OCENO STROŠKOV UREDITVE GRADBIŠČA IN IZVAJANJA SKUPNIH UKREPOV ZA ZAGOTAVLJANJE VARNOSTI IN ZDRAVJA NA GRADBIŠČU</t>
    </r>
  </si>
  <si>
    <t>Vse navedene cene so informativne.</t>
  </si>
  <si>
    <t>SKUPAJ  I. FAZA Z DDV</t>
  </si>
  <si>
    <t>SKUPAJ I. FAZA BREZ DDV</t>
  </si>
  <si>
    <t>STROŠEK POGODBE O DOBAVI ELEKTRIČNE ENERGIJE - (STROŠEK INVESTITORJA - ocena)</t>
  </si>
  <si>
    <t>IZDELAVA PID PROJEKTNE DOKUMENTACIJE</t>
  </si>
  <si>
    <t>JR SVETILKE IN KABLOVOD TER PRIKLOP SVETLOBNIH PROMETNIH ZNAKOV -  ELEKTROMONTAŽNI DEL 1. FAZA</t>
  </si>
  <si>
    <t>JR KABELSKA KANALIZACIJA  – GRADBENI DEL 1. FAZA</t>
  </si>
  <si>
    <t xml:space="preserve">I. FAZA - PREHOD ZA PEŠCE v km 7+680 </t>
  </si>
  <si>
    <t>VREDNOST:</t>
  </si>
  <si>
    <t>OPIS:</t>
  </si>
  <si>
    <t>št.</t>
  </si>
  <si>
    <t xml:space="preserve"> 4.1 REKAPITULACIJA STROŠKOV OBJEKTA PO FAZAH:</t>
  </si>
  <si>
    <t>4 Električne inštalacije in električna oprema (JR, NN, TK)</t>
  </si>
  <si>
    <t xml:space="preserve">Drobni montažni material, transport in manipulacijski stroški
</t>
  </si>
  <si>
    <t>0.2</t>
  </si>
  <si>
    <t xml:space="preserve">Zarisovanje, pregled, priklopi, instalacijske meritve, spuščanje v pogon in nepredvidena dela
</t>
  </si>
  <si>
    <t>0.1</t>
  </si>
  <si>
    <t xml:space="preserve">Asfaltiranje cestišča in pločnika
</t>
  </si>
  <si>
    <t xml:space="preserve">Rezanje asfalta na cestišču in pločniku
</t>
  </si>
  <si>
    <t xml:space="preserve">Stroški nadzora TELEKOM Slovenije, (ocenjeno)
</t>
  </si>
  <si>
    <t xml:space="preserve">Stroški nadzora Elektro (ocenjeno)
</t>
  </si>
  <si>
    <t xml:space="preserve">Projektantski nadzor
</t>
  </si>
  <si>
    <t xml:space="preserve">Nepredvidena dela z vpisom v gradbeni dnevnik
</t>
  </si>
  <si>
    <t xml:space="preserve">Izvedba križanj 
</t>
  </si>
  <si>
    <t xml:space="preserve">Zakoličba nove trase JR kabelske kanalizacije
</t>
  </si>
  <si>
    <t xml:space="preserve">Plastični ščitnik
</t>
  </si>
  <si>
    <t xml:space="preserve">PVC opozorilni trak
</t>
  </si>
  <si>
    <t xml:space="preserve">Izdelava uvoda  za SF cevi  v kabelski jašek
</t>
  </si>
  <si>
    <t xml:space="preserve">Izkop in komplet izdelava temelja za prostostoječo omaro
</t>
  </si>
  <si>
    <t xml:space="preserve">Izkop in izdelava temelja 800 x 800 x 1000 za drog JR, ter ter izdelava betonske glave - sidrni vijaki 4 x M16  A2, h=9 m od tal 
</t>
  </si>
  <si>
    <t xml:space="preserve">Kandelaber h=9 m od tal (za cono vetra C) – prilagojen za natik svetilke pod kotom 0°, vroče cinkan opremljen z priključno ploščico PVE-5 z 6A varovalko. Ožičen in postavljen v projektiran temelj
</t>
  </si>
  <si>
    <t xml:space="preserve">Izkop in komplet izdelava tipskega armiranobetonskega kabelskega jaška fi=80cm in 1.0m globine, LTŽ pokrov 600x600mm (ELEKTRIKA) (težki promet)
</t>
  </si>
  <si>
    <t xml:space="preserve">Izkop in komplet izdelava tipskega armiranobetonskega kabelskega jaška 1.2x1.2x1.0m globine, LTŽ pokrov 600x600mm (ELEKTRIKA) (težki promet)
</t>
  </si>
  <si>
    <t xml:space="preserve">Odvoz odvečnega materiala na deponijo po izboru izvajalca (do10km) in čiščenje izkopane trase 
</t>
  </si>
  <si>
    <t xml:space="preserve">Beton MB 15 za obbetoniranje cevi pod cestiščem
</t>
  </si>
  <si>
    <t xml:space="preserve">Dobava, polaganje in spajanje STIGMAFLEX cevi prereza fi=50mm - rdeče barve v izkopan kabelski kanal
</t>
  </si>
  <si>
    <t xml:space="preserve">Dobava, polaganje in spajanje 2 x STIGMAFLEX cevi prereza fi=110mm - rdeče barve v izkopan kabelski kanal
</t>
  </si>
  <si>
    <t xml:space="preserve">Dobava, polaganje in spajanje STIGMAFLEX cevi prereza fi=110mm - rdeče barve v izkopan kabelski kanal
</t>
  </si>
  <si>
    <t xml:space="preserve">Priprava posteljice iz peska granulacije 3-7mm (10cm) v jarku širine 0,4m ter delnim zasipom iz peska (20cm) komplet z nabijanjem v plasteh 
</t>
  </si>
  <si>
    <t xml:space="preserve">Zasip jarka širine 0,4m v višini 0,7m s tamponskim materialom komplet z nabijanjem v plasteh debeline 10cm do ustrezne zbitosti za pločnik  - izmera v zbitem stanju
</t>
  </si>
  <si>
    <t xml:space="preserve">Trasiranje ter strojni in ročnii izkop in planiranje dna jarka v III. do IV. ktg., širine dna 40 cm in globine 130 cm in izdelava cevne kabelske kanalizacije (2 x stigmaflex cev fi 110mm), zaščita cevi s peskom v sloju 10 cm nad cevmi, zasip kanala s tamponskim materialom, z utrditvijo za bankino, postavitev  opozorilnega traku v jarek na globini 0,4 m od vrha terena, polaganje pocinkanega valjanca FeZn 25x4mm na globini 0,5m-0,6m od vrha terena
</t>
  </si>
  <si>
    <t>verdnost:</t>
  </si>
  <si>
    <t>cena / EM:</t>
  </si>
  <si>
    <t>količina:</t>
  </si>
  <si>
    <t>EM:</t>
  </si>
  <si>
    <t>opis postavke</t>
  </si>
  <si>
    <t xml:space="preserve">Dobava in montaža materiala, preizkušanje in spuščanje v pogon komplet z vsem potrebnim materialom.
</t>
  </si>
  <si>
    <t>1.JR GRADBENI DEL – JR KABELSKA KANALIZACIJA SKUPAJ:</t>
  </si>
  <si>
    <t>1. JR GRADBENI DEL – JR KABELSKA KANALIZACIJA (dobava in montaža)</t>
  </si>
  <si>
    <t xml:space="preserve">Svetlobnotehnične meritve, meritve kablovoda, pregledi, spuščanje v pogon
</t>
  </si>
  <si>
    <t xml:space="preserve">Polaganje pocinkanega valjanca FeZn 25x4mm v kabelski kanal nad cevmi na globini 0,5m - 0,6m od vrha terena
</t>
  </si>
  <si>
    <t xml:space="preserve">Izdelava kabelskih končnikov za kabel 4x16 mm2 Cu, montaža kabelskih čevljev in priklop kabla.
</t>
  </si>
  <si>
    <t>Dobava, montaža in polaganje in priklop v RKO/JR omari in v posamezni JR svetilki napajalnega kabla PP00-A 4x16mm2 + 2,5mm2; uvlečenega v JR kabelsko kanalizacijo</t>
  </si>
  <si>
    <r>
      <rPr>
        <sz val="8"/>
        <color indexed="8"/>
        <rFont val="Tahoma"/>
      </rPr>
      <t>Svetilka z LED sijalko, brez redukcije svetlosti, montirana na kandelaber višine h=10m in priklopljena. Svetilka z ravnim neizbočenim kaljenim steklom z izboljšano presevnostjo brez horizontalnega nagiba UGR=0 (natični kot svetilke 0</t>
    </r>
    <r>
      <rPr>
        <vertAlign val="superscript"/>
        <sz val="10"/>
        <color indexed="8"/>
        <rFont val="Arial CE"/>
      </rPr>
      <t>0</t>
    </r>
    <r>
      <rPr>
        <sz val="10"/>
        <color indexed="8"/>
        <rFont val="Arial CE"/>
      </rPr>
      <t xml:space="preserve"> ) </t>
    </r>
    <r>
      <rPr>
        <sz val="8"/>
        <color indexed="8"/>
        <rFont val="Tahoma"/>
      </rPr>
      <t xml:space="preserve">(komplet z montažni, spojnim in pritrdilnim priborom,  sijalkami, komplet s  spuščanjem v pogon)  
</t>
    </r>
    <r>
      <rPr>
        <sz val="8"/>
        <color indexed="8"/>
        <rFont val="Tahoma"/>
      </rPr>
      <t xml:space="preserve">ZA MONTAŽO PRED PREHODOM ZA PEŠCE
</t>
    </r>
    <r>
      <rPr>
        <sz val="8"/>
        <color indexed="8"/>
        <rFont val="Tahoma"/>
      </rPr>
      <t xml:space="preserve">(svetilka v skladu z zahtevami uredbe o mejnih vrednostih svetlobnega onesnaževanja okolja Ur.l.RS.81/2007)
</t>
    </r>
    <r>
      <rPr>
        <b/>
        <sz val="8"/>
        <color indexed="8"/>
        <rFont val="Tahoma"/>
      </rPr>
      <t xml:space="preserve">Proiz.: MINES TEAM ali podobno
</t>
    </r>
    <r>
      <rPr>
        <b/>
        <sz val="8"/>
        <color indexed="8"/>
        <rFont val="Tahoma"/>
      </rPr>
      <t xml:space="preserve">Tip: MT LIGHT L 2020 LED060NW-ECG 
</t>
    </r>
  </si>
  <si>
    <r>
      <rPr>
        <sz val="8"/>
        <color indexed="8"/>
        <rFont val="Tahoma"/>
      </rPr>
      <t>Svetilka z LED sijalko, brez redukcije svetlosti, montirana na kandelaber višine h=8m in priklopljena. Svetilka z ravnim neizbočenim kaljenim steklom z izboljšano presevnostjo brez horizontalnega nagiba UGR=0 (natični kot svetilke 0</t>
    </r>
    <r>
      <rPr>
        <vertAlign val="superscript"/>
        <sz val="10"/>
        <color indexed="8"/>
        <rFont val="Arial CE"/>
      </rPr>
      <t>0</t>
    </r>
    <r>
      <rPr>
        <sz val="10"/>
        <color indexed="8"/>
        <rFont val="Arial CE"/>
      </rPr>
      <t xml:space="preserve"> ) </t>
    </r>
    <r>
      <rPr>
        <sz val="8"/>
        <color indexed="8"/>
        <rFont val="Tahoma"/>
      </rPr>
      <t xml:space="preserve">(komplet z montažni, spojnim in pritrdilnim priborom,  sijalkami, komplet s  spuščanjem v pogon)  
</t>
    </r>
    <r>
      <rPr>
        <sz val="8"/>
        <color indexed="8"/>
        <rFont val="Tahoma"/>
      </rPr>
      <t xml:space="preserve">ZA MONTAŽO PRED PREHODOM ZA PEŠCE
</t>
    </r>
    <r>
      <rPr>
        <sz val="8"/>
        <color indexed="8"/>
        <rFont val="Tahoma"/>
      </rPr>
      <t xml:space="preserve">(svetilka v skladu z zahtevami uredbe o mejnih vrednostih svetlobnega onesnaževanja okolja Ur.l.RS.81/2007)
</t>
    </r>
    <r>
      <rPr>
        <b/>
        <sz val="8"/>
        <color indexed="8"/>
        <rFont val="Tahoma"/>
      </rPr>
      <t xml:space="preserve">Proiz.: MINES TEAM ali podobno
</t>
    </r>
    <r>
      <rPr>
        <b/>
        <sz val="8"/>
        <color indexed="8"/>
        <rFont val="Tahoma"/>
      </rPr>
      <t xml:space="preserve">Tip: MT LIGHT L 2020 LED060NW-ECG 
</t>
    </r>
  </si>
  <si>
    <t xml:space="preserve">Priklop kabla za napajanje svetlobnih prometnih znakov v RKO/JR omari pred atomatiko JR razsvetljave (delovati morajo stalno) in priklop prometnih znakov samih, koplet z vsem potrebnim veznim in spojnim materialom in spuščanjem v pogon 
</t>
  </si>
  <si>
    <t xml:space="preserve">Dobava in uvlačenje kabla za priključitev LED utripalcev in LED spreminjajočih svetlobni prometnih znakov, ki so vgrajeni pred prehodi za pešce
PP00 5 x 4 mm2
</t>
  </si>
  <si>
    <t xml:space="preserve">Priklop svetilk v svetlobnih stebričkih, koplet z vsem potrebnim veznim in spojnim materialom in spuščanjem v pogon 
</t>
  </si>
  <si>
    <t xml:space="preserve">Dobava in uvlačenje kabla za priključitev svetlobnih stebričkov na otoku
PP00-Y 4 x 2,5 mm2
PP00-Y 3 x 2,5mm2
</t>
  </si>
  <si>
    <t xml:space="preserve">Kabel za priključitev svetilk
PP00-Y 4 x 2,5 mm2
PP00-Y 3 x 1,5mm2
</t>
  </si>
  <si>
    <t xml:space="preserve">Pridobitev elektroenergetskega soglasja (s plačilom prispevka) po tarifi 05 - javna razsvetljava, 1x20A
</t>
  </si>
  <si>
    <t xml:space="preserve">Pridobitev elektroenergetskega soglasja (s plačilom prispevka) po tarifi 05 - javna razsvetljava, 3x20A
</t>
  </si>
  <si>
    <r>
      <rPr>
        <sz val="8"/>
        <color indexed="8"/>
        <rFont val="Tahoma"/>
      </rPr>
      <t xml:space="preserve">Montaža in dobava el. opreme začasne omarice  RKO/JR1i opremljenega z:
</t>
    </r>
    <r>
      <rPr>
        <sz val="8"/>
        <color indexed="8"/>
        <rFont val="Tahoma"/>
      </rPr>
      <t xml:space="preserve">- 3x Prptect B
</t>
    </r>
    <r>
      <rPr>
        <sz val="8"/>
        <color indexed="8"/>
        <rFont val="Tahoma"/>
      </rPr>
      <t xml:space="preserve">- 1x Glavno stikalo 4G10-53Pk
</t>
    </r>
    <r>
      <rPr>
        <sz val="8"/>
        <color indexed="8"/>
        <rFont val="Tahoma"/>
      </rPr>
      <t xml:space="preserve">- 2x podnožje PPI100 z varovalkami 16A
</t>
    </r>
    <r>
      <rPr>
        <sz val="8"/>
        <color indexed="8"/>
        <rFont val="Tahoma"/>
      </rPr>
      <t xml:space="preserve">- 2x EZN/25 z varovalkami 10A, 6A
</t>
    </r>
    <r>
      <rPr>
        <sz val="8"/>
        <color indexed="8"/>
        <rFont val="Tahoma"/>
      </rPr>
      <t xml:space="preserve">1x ključavnica (vzdrževalca JR)
</t>
    </r>
    <r>
      <rPr>
        <sz val="8"/>
        <color indexed="8"/>
        <rFont val="Tahoma"/>
      </rPr>
      <t xml:space="preserve">vrstne sponke in ostali drobni material
</t>
    </r>
    <r>
      <rPr>
        <sz val="8"/>
        <color indexed="8"/>
        <rFont val="Tahoma"/>
      </rPr>
      <t>- Enopolna shema, označevanje sponk in kablov, PE in N zbiralke ter ostali drobni material - komplet izvedba priklopa.</t>
    </r>
  </si>
  <si>
    <t xml:space="preserve">Dobava in montaža plastične oz. pločevinaste RKO/JR1 omare (IP54) z enojnimi vrati (vrata pod ključem eketrodistribucije) pritrjeno  na betonski drog, komlet z vsem potrebnim montažnim in spojnim materialom
</t>
  </si>
  <si>
    <t>2. JR SVETILKE IN KABLOVOD - ELEKTROMONTAŽNI DEL SKUPAJ:</t>
  </si>
  <si>
    <t>2. JR SVETILKE IN KABLOVOD  - ELEKTROMONTAŽNI DEL (dobava in montaža)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</si>
</sst>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#,##0.0"/>
    <numFmt numFmtId="165" formatCode="#,##0.00&quot; €&quot;"/>
  </numFmts>
  <fonts count="81">
    <font>
      <sz val="10"/>
      <name val="Arial"/>
      <charset val="238"/>
    </font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1"/>
      <name val="Arial"/>
      <family val="2"/>
      <charset val="238"/>
    </font>
    <font>
      <sz val="10"/>
      <name val="Symbol"/>
      <family val="1"/>
      <charset val="2"/>
    </font>
    <font>
      <b/>
      <u/>
      <sz val="10"/>
      <name val="Arial"/>
      <family val="2"/>
    </font>
    <font>
      <sz val="8"/>
      <color indexed="12"/>
      <name val="Arial"/>
      <family val="2"/>
      <charset val="238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8"/>
      <color indexed="62"/>
      <name val="Arial"/>
      <family val="2"/>
      <charset val="238"/>
    </font>
    <font>
      <sz val="8"/>
      <color indexed="62"/>
      <name val="Arial"/>
      <family val="2"/>
      <charset val="238"/>
    </font>
    <font>
      <sz val="5"/>
      <color indexed="62"/>
      <name val="Arial"/>
      <family val="2"/>
      <charset val="238"/>
    </font>
    <font>
      <sz val="10.5"/>
      <name val="Arial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b/>
      <sz val="10.5"/>
      <color indexed="62"/>
      <name val="Tahoma"/>
      <family val="2"/>
      <charset val="238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b/>
      <i/>
      <sz val="14"/>
      <color indexed="62"/>
      <name val="ISOCPEUR"/>
      <family val="2"/>
      <charset val="238"/>
    </font>
    <font>
      <sz val="10"/>
      <color indexed="17"/>
      <name val="ISOCPEUR"/>
      <family val="2"/>
      <charset val="238"/>
    </font>
    <font>
      <sz val="10"/>
      <name val="ISOCPEUR"/>
      <family val="2"/>
      <charset val="238"/>
    </font>
    <font>
      <b/>
      <i/>
      <sz val="11"/>
      <color indexed="18"/>
      <name val="ISOCPEUR"/>
      <family val="2"/>
      <charset val="238"/>
    </font>
    <font>
      <b/>
      <i/>
      <sz val="10"/>
      <color indexed="8"/>
      <name val="ISOCPEUR"/>
      <family val="2"/>
      <charset val="238"/>
    </font>
    <font>
      <b/>
      <i/>
      <sz val="10"/>
      <name val="ISOCPEUR"/>
      <family val="2"/>
      <charset val="238"/>
    </font>
    <font>
      <b/>
      <i/>
      <sz val="12"/>
      <color indexed="62"/>
      <name val="ISOCPEUR"/>
      <family val="2"/>
      <charset val="238"/>
    </font>
    <font>
      <b/>
      <i/>
      <sz val="12"/>
      <name val="ISOCPEUR"/>
      <family val="2"/>
      <charset val="238"/>
    </font>
    <font>
      <b/>
      <sz val="11"/>
      <name val="ISOCPEUR"/>
      <family val="2"/>
      <charset val="238"/>
    </font>
    <font>
      <b/>
      <i/>
      <sz val="10"/>
      <color indexed="62"/>
      <name val="ISOCPEUR"/>
      <family val="2"/>
      <charset val="238"/>
    </font>
    <font>
      <sz val="11"/>
      <name val="ISOCPEUR"/>
      <family val="2"/>
      <charset val="238"/>
    </font>
    <font>
      <b/>
      <sz val="14"/>
      <color indexed="62"/>
      <name val="ISOCPEUR"/>
      <family val="2"/>
      <charset val="238"/>
    </font>
    <font>
      <sz val="14"/>
      <color indexed="62"/>
      <name val="ISOCPEUR"/>
      <family val="2"/>
      <charset val="238"/>
    </font>
    <font>
      <b/>
      <sz val="12"/>
      <color indexed="62"/>
      <name val="ISOCPEUR"/>
      <family val="2"/>
      <charset val="238"/>
    </font>
    <font>
      <sz val="12"/>
      <color indexed="62"/>
      <name val="ISOCPEUR"/>
      <family val="2"/>
      <charset val="238"/>
    </font>
    <font>
      <sz val="11"/>
      <color indexed="17"/>
      <name val="ISOCPEUR"/>
      <family val="2"/>
      <charset val="238"/>
    </font>
    <font>
      <b/>
      <sz val="11"/>
      <color indexed="17"/>
      <name val="ISOCPEUR"/>
      <family val="2"/>
      <charset val="238"/>
    </font>
    <font>
      <b/>
      <sz val="11"/>
      <color indexed="9"/>
      <name val="ISOCPEUR"/>
      <family val="2"/>
      <charset val="238"/>
    </font>
    <font>
      <sz val="10.5"/>
      <name val="ISOCPEUR"/>
      <family val="2"/>
      <charset val="238"/>
    </font>
    <font>
      <b/>
      <sz val="10"/>
      <name val="ISOCPEUR"/>
      <family val="2"/>
      <charset val="238"/>
    </font>
    <font>
      <b/>
      <sz val="10"/>
      <color indexed="9"/>
      <name val="ISOCPEUR"/>
      <family val="2"/>
      <charset val="238"/>
    </font>
    <font>
      <b/>
      <sz val="10.5"/>
      <color indexed="62"/>
      <name val="ISOCPEUR"/>
      <family val="2"/>
      <charset val="238"/>
    </font>
    <font>
      <sz val="10.5"/>
      <color indexed="17"/>
      <name val="ISOCPEUR"/>
      <family val="2"/>
      <charset val="238"/>
    </font>
    <font>
      <b/>
      <sz val="10.5"/>
      <color indexed="17"/>
      <name val="ISOCPEUR"/>
      <family val="2"/>
      <charset val="238"/>
    </font>
    <font>
      <b/>
      <sz val="10.5"/>
      <name val="ISOCPEUR"/>
      <family val="2"/>
      <charset val="238"/>
    </font>
    <font>
      <b/>
      <sz val="10.5"/>
      <color indexed="8"/>
      <name val="ISOCPEUR"/>
      <family val="2"/>
      <charset val="238"/>
    </font>
    <font>
      <sz val="10.5"/>
      <color indexed="8"/>
      <name val="ISOCPEUR"/>
      <family val="2"/>
      <charset val="238"/>
    </font>
    <font>
      <b/>
      <i/>
      <sz val="10.5"/>
      <color indexed="53"/>
      <name val="ISOCPEUR"/>
      <family val="2"/>
      <charset val="238"/>
    </font>
    <font>
      <b/>
      <i/>
      <sz val="10.5"/>
      <color indexed="57"/>
      <name val="ISOCPEUR"/>
      <family val="2"/>
      <charset val="238"/>
    </font>
    <font>
      <b/>
      <sz val="10.5"/>
      <color indexed="9"/>
      <name val="ISOCPEUR"/>
      <family val="2"/>
      <charset val="238"/>
    </font>
    <font>
      <sz val="10"/>
      <color indexed="8"/>
      <name val="ISOCPEUR"/>
      <family val="2"/>
      <charset val="238"/>
    </font>
    <font>
      <b/>
      <sz val="10"/>
      <color indexed="62"/>
      <name val="ISOCPEUR"/>
      <family val="2"/>
      <charset val="238"/>
    </font>
    <font>
      <b/>
      <sz val="10"/>
      <color indexed="8"/>
      <name val="ISOCPEUR"/>
      <family val="2"/>
      <charset val="238"/>
    </font>
    <font>
      <vertAlign val="superscript"/>
      <sz val="10"/>
      <name val="ISOCPEUR"/>
      <family val="2"/>
      <charset val="238"/>
    </font>
    <font>
      <b/>
      <u/>
      <sz val="10"/>
      <name val="ISOCPEUR"/>
      <family val="2"/>
      <charset val="238"/>
    </font>
    <font>
      <sz val="8"/>
      <color indexed="12"/>
      <name val="ISOCPEUR"/>
      <family val="2"/>
      <charset val="238"/>
    </font>
    <font>
      <b/>
      <sz val="8"/>
      <color indexed="62"/>
      <name val="ISOCPEUR"/>
      <family val="2"/>
      <charset val="238"/>
    </font>
    <font>
      <sz val="8"/>
      <color indexed="62"/>
      <name val="ISOCPEUR"/>
      <family val="2"/>
      <charset val="238"/>
    </font>
    <font>
      <sz val="10"/>
      <color indexed="9"/>
      <name val="ISOCPEUR"/>
      <family val="2"/>
      <charset val="238"/>
    </font>
    <font>
      <sz val="10"/>
      <color indexed="10"/>
      <name val="ISOCPEUR"/>
      <family val="2"/>
      <charset val="238"/>
    </font>
    <font>
      <b/>
      <sz val="10"/>
      <color indexed="17"/>
      <name val="ISOCPEUR"/>
      <family val="2"/>
      <charset val="238"/>
    </font>
    <font>
      <b/>
      <sz val="10.5"/>
      <color indexed="10"/>
      <name val="ISOCPEUR"/>
      <family val="2"/>
      <charset val="238"/>
    </font>
    <font>
      <b/>
      <i/>
      <sz val="11"/>
      <name val="ISOCPEUR"/>
      <family val="2"/>
      <charset val="238"/>
    </font>
    <font>
      <b/>
      <i/>
      <sz val="11"/>
      <color indexed="8"/>
      <name val="ISOCPEUR"/>
      <family val="2"/>
      <charset val="238"/>
    </font>
    <font>
      <b/>
      <i/>
      <sz val="11"/>
      <color indexed="17"/>
      <name val="ISOCPEUR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8"/>
      <name val="Arial"/>
      <family val="2"/>
      <charset val="238"/>
    </font>
    <font>
      <sz val="7"/>
      <color indexed="62"/>
      <name val="Arial"/>
      <family val="2"/>
      <charset val="238"/>
    </font>
    <font>
      <b/>
      <sz val="7"/>
      <color indexed="62"/>
      <name val="Arial"/>
      <family val="2"/>
      <charset val="238"/>
    </font>
    <font>
      <sz val="10"/>
      <color indexed="8"/>
      <name val="Arial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4"/>
      <color indexed="8"/>
      <name val="Arial Narrow"/>
      <family val="2"/>
      <charset val="238"/>
    </font>
    <font>
      <u/>
      <sz val="14"/>
      <color indexed="8"/>
      <name val="Arial Narrow"/>
      <family val="2"/>
      <charset val="238"/>
    </font>
    <font>
      <sz val="10"/>
      <color indexed="8"/>
      <name val="Arial"/>
    </font>
    <font>
      <sz val="8"/>
      <color indexed="8"/>
      <name val="Tahoma"/>
    </font>
    <font>
      <b/>
      <sz val="8"/>
      <color indexed="8"/>
      <name val="Tahoma"/>
    </font>
    <font>
      <b/>
      <sz val="10"/>
      <color indexed="8"/>
      <name val="Tahoma"/>
    </font>
    <font>
      <vertAlign val="superscript"/>
      <sz val="10"/>
      <color indexed="8"/>
      <name val="Arial CE"/>
    </font>
    <font>
      <sz val="10"/>
      <color indexed="8"/>
      <name val="Arial CE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8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2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2"/>
      </left>
      <right/>
      <top style="thick">
        <color indexed="62"/>
      </top>
      <bottom/>
      <diagonal/>
    </border>
    <border>
      <left/>
      <right style="thick">
        <color indexed="62"/>
      </right>
      <top style="thick">
        <color indexed="62"/>
      </top>
      <bottom/>
      <diagonal/>
    </border>
    <border>
      <left style="thick">
        <color indexed="62"/>
      </left>
      <right/>
      <top/>
      <bottom style="thick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 style="thick">
        <color indexed="62"/>
      </right>
      <top/>
      <bottom style="thick">
        <color indexed="62"/>
      </bottom>
      <diagonal/>
    </border>
    <border>
      <left style="thick">
        <color indexed="62"/>
      </left>
      <right/>
      <top/>
      <bottom/>
      <diagonal/>
    </border>
    <border>
      <left/>
      <right style="thick">
        <color indexed="62"/>
      </right>
      <top/>
      <bottom/>
      <diagonal/>
    </border>
    <border>
      <left style="medium">
        <color indexed="62"/>
      </left>
      <right/>
      <top style="medium">
        <color indexed="62"/>
      </top>
      <bottom style="medium">
        <color indexed="62"/>
      </bottom>
      <diagonal/>
    </border>
    <border>
      <left/>
      <right/>
      <top style="medium">
        <color indexed="62"/>
      </top>
      <bottom style="medium">
        <color indexed="62"/>
      </bottom>
      <diagonal/>
    </border>
    <border>
      <left/>
      <right style="medium">
        <color indexed="62"/>
      </right>
      <top style="medium">
        <color indexed="62"/>
      </top>
      <bottom style="medium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11"/>
      </left>
      <right style="thin">
        <color indexed="11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11"/>
      </right>
      <top style="hair">
        <color indexed="8"/>
      </top>
      <bottom style="hair">
        <color indexed="8"/>
      </bottom>
      <diagonal/>
    </border>
    <border>
      <left style="thin">
        <color indexed="11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11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3" fillId="0" borderId="0"/>
    <xf numFmtId="9" fontId="2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5" fillId="0" borderId="0" applyNumberFormat="0" applyFill="0" applyBorder="0" applyProtection="0"/>
    <xf numFmtId="9" fontId="76" fillId="0" borderId="0" applyFont="0" applyFill="0" applyBorder="0" applyAlignment="0" applyProtection="0"/>
  </cellStyleXfs>
  <cellXfs count="580">
    <xf numFmtId="0" fontId="0" fillId="0" borderId="0" xfId="0"/>
    <xf numFmtId="0" fontId="5" fillId="0" borderId="0" xfId="0" applyFont="1"/>
    <xf numFmtId="0" fontId="3" fillId="0" borderId="0" xfId="0" applyFont="1" applyProtection="1"/>
    <xf numFmtId="0" fontId="0" fillId="0" borderId="0" xfId="0" applyProtection="1"/>
    <xf numFmtId="0" fontId="5" fillId="0" borderId="0" xfId="0" applyFont="1" applyProtection="1"/>
    <xf numFmtId="0" fontId="1" fillId="0" borderId="0" xfId="0" applyFont="1" applyBorder="1"/>
    <xf numFmtId="0" fontId="1" fillId="0" borderId="0" xfId="0" applyFont="1" applyProtection="1"/>
    <xf numFmtId="0" fontId="7" fillId="0" borderId="0" xfId="0" applyFont="1" applyAlignment="1">
      <alignment horizontal="center"/>
    </xf>
    <xf numFmtId="0" fontId="8" fillId="0" borderId="0" xfId="0" applyFont="1"/>
    <xf numFmtId="4" fontId="0" fillId="0" borderId="0" xfId="0" applyNumberFormat="1"/>
    <xf numFmtId="0" fontId="8" fillId="0" borderId="0" xfId="0" applyFont="1" applyBorder="1"/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/>
    <xf numFmtId="0" fontId="0" fillId="0" borderId="0" xfId="0" applyBorder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/>
    </xf>
    <xf numFmtId="4" fontId="0" fillId="0" borderId="0" xfId="0" applyNumberFormat="1" applyBorder="1"/>
    <xf numFmtId="4" fontId="9" fillId="0" borderId="0" xfId="0" applyNumberFormat="1" applyFont="1" applyBorder="1"/>
    <xf numFmtId="0" fontId="0" fillId="0" borderId="0" xfId="0" applyFill="1" applyBorder="1" applyProtection="1"/>
    <xf numFmtId="0" fontId="1" fillId="0" borderId="0" xfId="0" applyFont="1" applyFill="1" applyBorder="1" applyProtection="1"/>
    <xf numFmtId="0" fontId="0" fillId="0" borderId="0" xfId="0" applyFill="1" applyBorder="1"/>
    <xf numFmtId="0" fontId="14" fillId="0" borderId="0" xfId="0" applyFont="1" applyProtection="1"/>
    <xf numFmtId="0" fontId="14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/>
    <xf numFmtId="4" fontId="19" fillId="0" borderId="0" xfId="0" applyNumberFormat="1" applyFont="1" applyBorder="1" applyAlignment="1" applyProtection="1"/>
    <xf numFmtId="4" fontId="19" fillId="0" borderId="0" xfId="0" applyNumberFormat="1" applyFont="1" applyProtection="1"/>
    <xf numFmtId="4" fontId="19" fillId="0" borderId="0" xfId="0" applyNumberFormat="1" applyFont="1" applyFill="1" applyBorder="1" applyProtection="1"/>
    <xf numFmtId="0" fontId="16" fillId="0" borderId="0" xfId="0" applyFont="1" applyProtection="1"/>
    <xf numFmtId="0" fontId="16" fillId="0" borderId="0" xfId="0" applyFont="1"/>
    <xf numFmtId="0" fontId="20" fillId="2" borderId="0" xfId="0" applyFont="1" applyFill="1" applyBorder="1" applyAlignment="1" applyProtection="1">
      <alignment vertical="top"/>
    </xf>
    <xf numFmtId="0" fontId="15" fillId="0" borderId="0" xfId="0" applyFont="1"/>
    <xf numFmtId="0" fontId="21" fillId="0" borderId="0" xfId="0" applyFont="1" applyAlignment="1" applyProtection="1">
      <alignment vertical="top"/>
    </xf>
    <xf numFmtId="0" fontId="22" fillId="0" borderId="0" xfId="0" applyFont="1" applyAlignment="1" applyProtection="1">
      <alignment vertical="top" wrapText="1"/>
    </xf>
    <xf numFmtId="0" fontId="21" fillId="0" borderId="0" xfId="0" applyFont="1" applyAlignment="1" applyProtection="1">
      <alignment horizontal="center"/>
    </xf>
    <xf numFmtId="4" fontId="21" fillId="0" borderId="0" xfId="0" applyNumberFormat="1" applyFont="1" applyBorder="1" applyAlignment="1" applyProtection="1"/>
    <xf numFmtId="4" fontId="22" fillId="0" borderId="0" xfId="0" applyNumberFormat="1" applyFont="1" applyBorder="1" applyAlignment="1" applyProtection="1">
      <protection locked="0"/>
    </xf>
    <xf numFmtId="4" fontId="22" fillId="0" borderId="0" xfId="0" applyNumberFormat="1" applyFont="1" applyBorder="1" applyAlignment="1" applyProtection="1"/>
    <xf numFmtId="0" fontId="23" fillId="0" borderId="1" xfId="0" applyFont="1" applyBorder="1" applyAlignment="1" applyProtection="1">
      <alignment vertical="top"/>
    </xf>
    <xf numFmtId="0" fontId="23" fillId="0" borderId="1" xfId="0" applyFont="1" applyBorder="1" applyAlignment="1" applyProtection="1">
      <alignment horizontal="center"/>
    </xf>
    <xf numFmtId="4" fontId="23" fillId="0" borderId="1" xfId="0" applyNumberFormat="1" applyFont="1" applyBorder="1" applyAlignment="1" applyProtection="1"/>
    <xf numFmtId="4" fontId="23" fillId="0" borderId="1" xfId="0" applyNumberFormat="1" applyFont="1" applyBorder="1" applyAlignment="1" applyProtection="1">
      <protection locked="0"/>
    </xf>
    <xf numFmtId="4" fontId="23" fillId="0" borderId="2" xfId="0" applyNumberFormat="1" applyFont="1" applyBorder="1" applyAlignment="1" applyProtection="1"/>
    <xf numFmtId="0" fontId="24" fillId="0" borderId="0" xfId="0" applyFont="1" applyAlignment="1" applyProtection="1">
      <alignment vertical="top"/>
    </xf>
    <xf numFmtId="0" fontId="25" fillId="0" borderId="0" xfId="0" applyFont="1" applyAlignment="1" applyProtection="1">
      <alignment vertical="top" wrapText="1"/>
    </xf>
    <xf numFmtId="0" fontId="24" fillId="0" borderId="0" xfId="0" applyFont="1" applyAlignment="1" applyProtection="1">
      <alignment horizontal="center"/>
    </xf>
    <xf numFmtId="4" fontId="24" fillId="0" borderId="0" xfId="0" applyNumberFormat="1" applyFont="1" applyAlignment="1" applyProtection="1"/>
    <xf numFmtId="4" fontId="25" fillId="0" borderId="0" xfId="0" applyNumberFormat="1" applyFont="1" applyBorder="1" applyAlignment="1" applyProtection="1">
      <protection locked="0"/>
    </xf>
    <xf numFmtId="4" fontId="25" fillId="0" borderId="0" xfId="0" applyNumberFormat="1" applyFont="1" applyBorder="1" applyAlignment="1" applyProtection="1"/>
    <xf numFmtId="9" fontId="23" fillId="0" borderId="1" xfId="0" applyNumberFormat="1" applyFont="1" applyBorder="1" applyAlignment="1" applyProtection="1">
      <alignment horizontal="center"/>
    </xf>
    <xf numFmtId="4" fontId="26" fillId="3" borderId="3" xfId="0" applyNumberFormat="1" applyFont="1" applyFill="1" applyBorder="1" applyAlignment="1" applyProtection="1"/>
    <xf numFmtId="4" fontId="26" fillId="3" borderId="4" xfId="0" applyNumberFormat="1" applyFont="1" applyFill="1" applyBorder="1" applyAlignment="1" applyProtection="1"/>
    <xf numFmtId="4" fontId="26" fillId="3" borderId="5" xfId="0" applyNumberFormat="1" applyFont="1" applyFill="1" applyBorder="1" applyAlignment="1" applyProtection="1"/>
    <xf numFmtId="0" fontId="27" fillId="0" borderId="0" xfId="0" applyFont="1" applyBorder="1" applyProtection="1"/>
    <xf numFmtId="0" fontId="27" fillId="0" borderId="6" xfId="0" applyFont="1" applyBorder="1" applyAlignment="1" applyProtection="1"/>
    <xf numFmtId="9" fontId="27" fillId="0" borderId="6" xfId="0" applyNumberFormat="1" applyFont="1" applyBorder="1" applyAlignment="1" applyProtection="1"/>
    <xf numFmtId="4" fontId="27" fillId="0" borderId="6" xfId="0" applyNumberFormat="1" applyFont="1" applyBorder="1" applyProtection="1"/>
    <xf numFmtId="0" fontId="27" fillId="0" borderId="7" xfId="0" applyFont="1" applyBorder="1" applyProtection="1"/>
    <xf numFmtId="4" fontId="27" fillId="0" borderId="0" xfId="0" applyNumberFormat="1" applyFont="1" applyBorder="1" applyProtection="1"/>
    <xf numFmtId="0" fontId="27" fillId="2" borderId="3" xfId="0" applyFont="1" applyFill="1" applyBorder="1"/>
    <xf numFmtId="0" fontId="26" fillId="4" borderId="4" xfId="0" applyFont="1" applyFill="1" applyBorder="1" applyAlignment="1" applyProtection="1"/>
    <xf numFmtId="4" fontId="26" fillId="4" borderId="8" xfId="0" applyNumberFormat="1" applyFont="1" applyFill="1" applyBorder="1" applyProtection="1"/>
    <xf numFmtId="0" fontId="28" fillId="0" borderId="0" xfId="0" applyFont="1" applyBorder="1" applyProtection="1"/>
    <xf numFmtId="0" fontId="25" fillId="0" borderId="0" xfId="0" applyFont="1" applyBorder="1" applyAlignment="1" applyProtection="1">
      <alignment vertical="top" wrapText="1"/>
    </xf>
    <xf numFmtId="4" fontId="29" fillId="0" borderId="0" xfId="0" applyNumberFormat="1" applyFont="1" applyFill="1" applyBorder="1" applyAlignment="1" applyProtection="1"/>
    <xf numFmtId="4" fontId="29" fillId="0" borderId="0" xfId="0" applyNumberFormat="1" applyFont="1" applyFill="1" applyBorder="1" applyAlignment="1" applyProtection="1">
      <protection locked="0"/>
    </xf>
    <xf numFmtId="0" fontId="30" fillId="0" borderId="0" xfId="0" applyFont="1" applyAlignment="1" applyProtection="1">
      <alignment horizontal="right"/>
    </xf>
    <xf numFmtId="0" fontId="22" fillId="0" borderId="0" xfId="0" applyFont="1" applyProtection="1"/>
    <xf numFmtId="0" fontId="22" fillId="0" borderId="0" xfId="0" applyFont="1"/>
    <xf numFmtId="0" fontId="28" fillId="0" borderId="0" xfId="0" applyFont="1" applyAlignment="1" applyProtection="1">
      <alignment horizontal="left"/>
    </xf>
    <xf numFmtId="4" fontId="21" fillId="0" borderId="0" xfId="0" applyNumberFormat="1" applyFont="1" applyAlignment="1" applyProtection="1"/>
    <xf numFmtId="4" fontId="22" fillId="0" borderId="0" xfId="0" applyNumberFormat="1" applyFont="1" applyAlignment="1" applyProtection="1">
      <protection locked="0"/>
    </xf>
    <xf numFmtId="4" fontId="22" fillId="0" borderId="0" xfId="0" applyNumberFormat="1" applyFont="1" applyAlignment="1" applyProtection="1"/>
    <xf numFmtId="4" fontId="29" fillId="0" borderId="9" xfId="0" applyNumberFormat="1" applyFont="1" applyFill="1" applyBorder="1" applyAlignment="1" applyProtection="1"/>
    <xf numFmtId="4" fontId="29" fillId="0" borderId="9" xfId="0" applyNumberFormat="1" applyFont="1" applyFill="1" applyBorder="1" applyAlignment="1" applyProtection="1">
      <protection locked="0"/>
    </xf>
    <xf numFmtId="0" fontId="15" fillId="0" borderId="0" xfId="0" applyFont="1" applyProtection="1"/>
    <xf numFmtId="0" fontId="3" fillId="0" borderId="0" xfId="0" applyFont="1" applyFill="1" applyBorder="1" applyProtection="1"/>
    <xf numFmtId="0" fontId="35" fillId="0" borderId="0" xfId="0" applyFont="1" applyAlignment="1" applyProtection="1">
      <alignment vertical="top"/>
    </xf>
    <xf numFmtId="0" fontId="30" fillId="0" borderId="0" xfId="0" applyFont="1" applyAlignment="1" applyProtection="1">
      <alignment vertical="top" wrapText="1"/>
    </xf>
    <xf numFmtId="0" fontId="36" fillId="0" borderId="0" xfId="0" applyFont="1" applyAlignment="1" applyProtection="1"/>
    <xf numFmtId="164" fontId="36" fillId="0" borderId="0" xfId="0" applyNumberFormat="1" applyFont="1" applyBorder="1" applyAlignment="1" applyProtection="1"/>
    <xf numFmtId="4" fontId="30" fillId="0" borderId="0" xfId="0" applyNumberFormat="1" applyFont="1" applyBorder="1" applyAlignment="1" applyProtection="1"/>
    <xf numFmtId="4" fontId="37" fillId="0" borderId="0" xfId="0" applyNumberFormat="1" applyFont="1" applyBorder="1" applyAlignment="1" applyProtection="1"/>
    <xf numFmtId="0" fontId="38" fillId="0" borderId="0" xfId="0" applyFont="1"/>
    <xf numFmtId="0" fontId="38" fillId="0" borderId="1" xfId="0" applyFont="1" applyBorder="1"/>
    <xf numFmtId="0" fontId="38" fillId="0" borderId="6" xfId="0" applyFont="1" applyBorder="1"/>
    <xf numFmtId="14" fontId="39" fillId="0" borderId="0" xfId="0" applyNumberFormat="1" applyFont="1" applyAlignment="1" applyProtection="1">
      <alignment horizontal="left"/>
    </xf>
    <xf numFmtId="4" fontId="37" fillId="0" borderId="0" xfId="0" applyNumberFormat="1" applyFont="1" applyBorder="1" applyProtection="1"/>
    <xf numFmtId="4" fontId="40" fillId="0" borderId="0" xfId="0" applyNumberFormat="1" applyFont="1" applyProtection="1"/>
    <xf numFmtId="0" fontId="39" fillId="0" borderId="0" xfId="0" applyFont="1" applyAlignment="1" applyProtection="1">
      <alignment horizontal="left"/>
    </xf>
    <xf numFmtId="0" fontId="22" fillId="0" borderId="0" xfId="0" applyFont="1" applyAlignment="1" applyProtection="1">
      <alignment horizontal="right"/>
    </xf>
    <xf numFmtId="4" fontId="40" fillId="0" borderId="0" xfId="0" applyNumberFormat="1" applyFont="1" applyBorder="1" applyProtection="1"/>
    <xf numFmtId="0" fontId="42" fillId="0" borderId="0" xfId="0" applyFont="1" applyAlignment="1" applyProtection="1">
      <alignment vertical="top"/>
    </xf>
    <xf numFmtId="0" fontId="38" fillId="0" borderId="0" xfId="0" applyFont="1" applyProtection="1"/>
    <xf numFmtId="0" fontId="38" fillId="0" borderId="0" xfId="0" applyFont="1" applyAlignment="1" applyProtection="1">
      <alignment vertical="top" wrapText="1"/>
    </xf>
    <xf numFmtId="0" fontId="43" fillId="0" borderId="0" xfId="0" applyFont="1" applyAlignment="1" applyProtection="1"/>
    <xf numFmtId="164" fontId="43" fillId="0" borderId="0" xfId="0" applyNumberFormat="1" applyFont="1" applyBorder="1" applyAlignment="1" applyProtection="1"/>
    <xf numFmtId="4" fontId="38" fillId="0" borderId="0" xfId="0" applyNumberFormat="1" applyFont="1" applyBorder="1" applyAlignment="1" applyProtection="1"/>
    <xf numFmtId="4" fontId="44" fillId="0" borderId="0" xfId="0" applyNumberFormat="1" applyFont="1" applyBorder="1" applyAlignment="1" applyProtection="1"/>
    <xf numFmtId="0" fontId="45" fillId="0" borderId="10" xfId="0" applyFont="1" applyBorder="1" applyAlignment="1" applyProtection="1">
      <alignment vertical="top"/>
    </xf>
    <xf numFmtId="3" fontId="46" fillId="0" borderId="11" xfId="0" applyNumberFormat="1" applyFont="1" applyBorder="1" applyAlignment="1" applyProtection="1">
      <alignment vertical="top"/>
    </xf>
    <xf numFmtId="0" fontId="38" fillId="0" borderId="11" xfId="0" applyFont="1" applyBorder="1" applyAlignment="1" applyProtection="1">
      <alignment vertical="top" wrapText="1"/>
    </xf>
    <xf numFmtId="0" fontId="45" fillId="0" borderId="11" xfId="0" applyFont="1" applyBorder="1" applyAlignment="1" applyProtection="1"/>
    <xf numFmtId="164" fontId="45" fillId="0" borderId="11" xfId="0" applyNumberFormat="1" applyFont="1" applyBorder="1" applyAlignment="1" applyProtection="1"/>
    <xf numFmtId="4" fontId="38" fillId="0" borderId="12" xfId="0" applyNumberFormat="1" applyFont="1" applyBorder="1" applyAlignment="1" applyProtection="1"/>
    <xf numFmtId="4" fontId="44" fillId="0" borderId="13" xfId="0" applyNumberFormat="1" applyFont="1" applyBorder="1" applyAlignment="1" applyProtection="1"/>
    <xf numFmtId="0" fontId="45" fillId="0" borderId="0" xfId="0" applyFont="1" applyBorder="1" applyAlignment="1" applyProtection="1">
      <alignment vertical="top"/>
    </xf>
    <xf numFmtId="3" fontId="46" fillId="0" borderId="0" xfId="0" applyNumberFormat="1" applyFont="1" applyBorder="1" applyAlignment="1" applyProtection="1">
      <alignment vertical="top"/>
    </xf>
    <xf numFmtId="0" fontId="47" fillId="0" borderId="0" xfId="0" applyFont="1" applyBorder="1" applyAlignment="1" applyProtection="1">
      <alignment horizontal="left" vertical="center"/>
    </xf>
    <xf numFmtId="10" fontId="47" fillId="0" borderId="0" xfId="0" applyNumberFormat="1" applyFont="1" applyAlignment="1" applyProtection="1">
      <alignment horizontal="right" vertical="center"/>
    </xf>
    <xf numFmtId="0" fontId="48" fillId="0" borderId="0" xfId="0" applyFont="1" applyAlignment="1" applyProtection="1">
      <alignment horizontal="left" vertical="center"/>
    </xf>
    <xf numFmtId="10" fontId="48" fillId="0" borderId="0" xfId="0" applyNumberFormat="1" applyFont="1" applyAlignment="1" applyProtection="1">
      <alignment horizontal="right" vertical="center"/>
    </xf>
    <xf numFmtId="0" fontId="38" fillId="0" borderId="6" xfId="0" applyFont="1" applyBorder="1" applyProtection="1"/>
    <xf numFmtId="4" fontId="44" fillId="0" borderId="6" xfId="0" applyNumberFormat="1" applyFont="1" applyBorder="1" applyProtection="1"/>
    <xf numFmtId="4" fontId="44" fillId="3" borderId="0" xfId="0" applyNumberFormat="1" applyFont="1" applyFill="1" applyBorder="1" applyProtection="1"/>
    <xf numFmtId="4" fontId="45" fillId="0" borderId="0" xfId="0" applyNumberFormat="1" applyFont="1" applyBorder="1" applyAlignment="1" applyProtection="1"/>
    <xf numFmtId="0" fontId="38" fillId="0" borderId="0" xfId="0" applyFont="1" applyBorder="1" applyAlignment="1"/>
    <xf numFmtId="4" fontId="49" fillId="0" borderId="0" xfId="0" applyNumberFormat="1" applyFont="1" applyBorder="1" applyProtection="1"/>
    <xf numFmtId="4" fontId="49" fillId="0" borderId="0" xfId="0" applyNumberFormat="1" applyFont="1" applyBorder="1" applyAlignment="1" applyProtection="1"/>
    <xf numFmtId="4" fontId="47" fillId="0" borderId="0" xfId="0" applyNumberFormat="1" applyFont="1" applyFill="1" applyBorder="1" applyAlignment="1" applyProtection="1">
      <alignment horizontal="right" vertical="center"/>
      <protection locked="0"/>
    </xf>
    <xf numFmtId="4" fontId="48" fillId="0" borderId="0" xfId="0" applyNumberFormat="1" applyFont="1" applyAlignment="1" applyProtection="1">
      <alignment horizontal="right" vertical="center"/>
      <protection locked="0"/>
    </xf>
    <xf numFmtId="4" fontId="44" fillId="0" borderId="0" xfId="0" applyNumberFormat="1" applyFont="1" applyBorder="1" applyProtection="1"/>
    <xf numFmtId="4" fontId="45" fillId="0" borderId="0" xfId="0" applyNumberFormat="1" applyFont="1" applyFill="1" applyBorder="1" applyAlignment="1" applyProtection="1"/>
    <xf numFmtId="0" fontId="38" fillId="0" borderId="0" xfId="0" applyFont="1" applyFill="1" applyBorder="1" applyAlignment="1"/>
    <xf numFmtId="4" fontId="44" fillId="0" borderId="0" xfId="0" applyNumberFormat="1" applyFont="1" applyFill="1" applyBorder="1" applyProtection="1"/>
    <xf numFmtId="4" fontId="45" fillId="0" borderId="14" xfId="0" applyNumberFormat="1" applyFont="1" applyBorder="1" applyAlignment="1" applyProtection="1"/>
    <xf numFmtId="0" fontId="38" fillId="0" borderId="14" xfId="0" applyFont="1" applyBorder="1" applyAlignment="1"/>
    <xf numFmtId="4" fontId="49" fillId="0" borderId="14" xfId="0" applyNumberFormat="1" applyFont="1" applyBorder="1" applyProtection="1"/>
    <xf numFmtId="4" fontId="45" fillId="5" borderId="0" xfId="0" applyNumberFormat="1" applyFont="1" applyFill="1" applyBorder="1" applyAlignment="1" applyProtection="1"/>
    <xf numFmtId="0" fontId="38" fillId="5" borderId="0" xfId="0" applyFont="1" applyFill="1" applyBorder="1" applyAlignment="1"/>
    <xf numFmtId="4" fontId="44" fillId="5" borderId="0" xfId="0" applyNumberFormat="1" applyFont="1" applyFill="1" applyBorder="1" applyProtection="1"/>
    <xf numFmtId="0" fontId="38" fillId="0" borderId="0" xfId="0" applyFont="1" applyBorder="1" applyProtection="1"/>
    <xf numFmtId="0" fontId="44" fillId="0" borderId="0" xfId="0" applyFont="1" applyBorder="1" applyProtection="1"/>
    <xf numFmtId="4" fontId="44" fillId="3" borderId="15" xfId="0" applyNumberFormat="1" applyFont="1" applyFill="1" applyBorder="1" applyProtection="1"/>
    <xf numFmtId="0" fontId="28" fillId="0" borderId="0" xfId="0" applyFont="1"/>
    <xf numFmtId="0" fontId="24" fillId="0" borderId="0" xfId="0" applyFont="1" applyAlignment="1" applyProtection="1">
      <alignment horizontal="center" vertical="top"/>
    </xf>
    <xf numFmtId="0" fontId="23" fillId="0" borderId="16" xfId="0" applyFont="1" applyBorder="1" applyAlignment="1">
      <alignment horizontal="center"/>
    </xf>
    <xf numFmtId="16" fontId="23" fillId="0" borderId="16" xfId="0" applyNumberFormat="1" applyFont="1" applyBorder="1" applyAlignment="1" applyProtection="1">
      <alignment horizontal="center" vertical="top"/>
    </xf>
    <xf numFmtId="0" fontId="22" fillId="0" borderId="0" xfId="0" applyFont="1" applyFill="1" applyAlignment="1" applyProtection="1">
      <alignment vertical="top" wrapText="1"/>
    </xf>
    <xf numFmtId="4" fontId="51" fillId="0" borderId="0" xfId="0" applyNumberFormat="1" applyFont="1" applyFill="1" applyBorder="1" applyAlignment="1" applyProtection="1"/>
    <xf numFmtId="4" fontId="51" fillId="0" borderId="0" xfId="0" applyNumberFormat="1" applyFont="1" applyFill="1" applyBorder="1" applyAlignment="1" applyProtection="1">
      <protection locked="0"/>
    </xf>
    <xf numFmtId="0" fontId="39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22" fillId="0" borderId="0" xfId="0" applyFont="1" applyFill="1" applyAlignment="1">
      <alignment vertical="top"/>
    </xf>
    <xf numFmtId="0" fontId="52" fillId="0" borderId="0" xfId="0" applyFont="1" applyAlignment="1">
      <alignment vertical="top"/>
    </xf>
    <xf numFmtId="0" fontId="22" fillId="0" borderId="0" xfId="0" applyFont="1" applyFill="1" applyBorder="1" applyAlignment="1" applyProtection="1">
      <alignment horizontal="center" vertical="top"/>
    </xf>
    <xf numFmtId="0" fontId="22" fillId="0" borderId="0" xfId="0" applyFont="1" applyFill="1" applyAlignment="1">
      <alignment horizontal="justify" vertical="top" wrapText="1"/>
    </xf>
    <xf numFmtId="0" fontId="22" fillId="0" borderId="0" xfId="0" applyFont="1" applyFill="1" applyAlignment="1">
      <alignment horizontal="center"/>
    </xf>
    <xf numFmtId="4" fontId="22" fillId="0" borderId="0" xfId="0" applyNumberFormat="1" applyFont="1" applyFill="1" applyBorder="1" applyAlignment="1" applyProtection="1"/>
    <xf numFmtId="4" fontId="22" fillId="0" borderId="0" xfId="0" applyNumberFormat="1" applyFont="1" applyFill="1" applyBorder="1" applyAlignment="1" applyProtection="1">
      <protection locked="0"/>
    </xf>
    <xf numFmtId="0" fontId="50" fillId="0" borderId="0" xfId="0" applyFont="1" applyFill="1" applyAlignment="1" applyProtection="1">
      <alignment horizontal="center" vertical="top"/>
    </xf>
    <xf numFmtId="0" fontId="22" fillId="0" borderId="9" xfId="0" applyFont="1" applyBorder="1" applyProtection="1"/>
    <xf numFmtId="4" fontId="40" fillId="0" borderId="9" xfId="0" applyNumberFormat="1" applyFont="1" applyBorder="1" applyProtection="1"/>
    <xf numFmtId="0" fontId="22" fillId="0" borderId="0" xfId="0" applyFont="1" applyFill="1" applyBorder="1" applyProtection="1"/>
    <xf numFmtId="4" fontId="40" fillId="0" borderId="0" xfId="0" applyNumberFormat="1" applyFont="1" applyFill="1" applyBorder="1" applyProtection="1"/>
    <xf numFmtId="0" fontId="54" fillId="0" borderId="0" xfId="0" applyFont="1" applyAlignment="1">
      <alignment horizontal="center"/>
    </xf>
    <xf numFmtId="0" fontId="55" fillId="0" borderId="0" xfId="0" applyFont="1"/>
    <xf numFmtId="4" fontId="22" fillId="0" borderId="0" xfId="0" applyNumberFormat="1" applyFont="1"/>
    <xf numFmtId="0" fontId="56" fillId="0" borderId="0" xfId="0" applyFont="1" applyAlignment="1"/>
    <xf numFmtId="0" fontId="55" fillId="0" borderId="0" xfId="0" applyFont="1" applyBorder="1"/>
    <xf numFmtId="0" fontId="54" fillId="0" borderId="0" xfId="0" applyFont="1" applyBorder="1" applyAlignment="1">
      <alignment horizontal="center"/>
    </xf>
    <xf numFmtId="0" fontId="22" fillId="0" borderId="0" xfId="0" applyFont="1" applyBorder="1"/>
    <xf numFmtId="4" fontId="22" fillId="0" borderId="0" xfId="0" applyNumberFormat="1" applyFont="1" applyBorder="1"/>
    <xf numFmtId="4" fontId="51" fillId="0" borderId="0" xfId="0" applyNumberFormat="1" applyFont="1" applyBorder="1"/>
    <xf numFmtId="4" fontId="51" fillId="0" borderId="0" xfId="0" applyNumberFormat="1" applyFont="1" applyBorder="1" applyAlignment="1" applyProtection="1"/>
    <xf numFmtId="0" fontId="57" fillId="0" borderId="0" xfId="0" applyFont="1" applyAlignment="1">
      <alignment horizontal="left" vertical="center"/>
    </xf>
    <xf numFmtId="3" fontId="21" fillId="0" borderId="0" xfId="0" applyNumberFormat="1" applyFont="1" applyAlignment="1" applyProtection="1">
      <alignment vertical="top"/>
    </xf>
    <xf numFmtId="4" fontId="58" fillId="0" borderId="0" xfId="0" applyNumberFormat="1" applyFont="1" applyAlignment="1" applyProtection="1">
      <protection locked="0"/>
    </xf>
    <xf numFmtId="4" fontId="58" fillId="0" borderId="0" xfId="0" applyNumberFormat="1" applyFont="1" applyAlignment="1" applyProtection="1"/>
    <xf numFmtId="0" fontId="21" fillId="0" borderId="17" xfId="0" applyFont="1" applyBorder="1" applyAlignment="1" applyProtection="1">
      <alignment vertical="top"/>
    </xf>
    <xf numFmtId="3" fontId="21" fillId="0" borderId="17" xfId="0" applyNumberFormat="1" applyFont="1" applyBorder="1" applyAlignment="1" applyProtection="1">
      <alignment vertical="top"/>
    </xf>
    <xf numFmtId="0" fontId="22" fillId="0" borderId="17" xfId="0" applyFont="1" applyBorder="1" applyAlignment="1" applyProtection="1">
      <alignment vertical="top" wrapText="1"/>
    </xf>
    <xf numFmtId="0" fontId="21" fillId="0" borderId="17" xfId="0" applyFont="1" applyBorder="1" applyAlignment="1" applyProtection="1">
      <alignment horizontal="center"/>
    </xf>
    <xf numFmtId="4" fontId="21" fillId="0" borderId="17" xfId="0" applyNumberFormat="1" applyFont="1" applyBorder="1" applyAlignment="1" applyProtection="1"/>
    <xf numFmtId="4" fontId="58" fillId="0" borderId="17" xfId="0" applyNumberFormat="1" applyFont="1" applyBorder="1" applyAlignment="1" applyProtection="1">
      <protection locked="0"/>
    </xf>
    <xf numFmtId="4" fontId="58" fillId="0" borderId="17" xfId="0" applyNumberFormat="1" applyFont="1" applyBorder="1" applyAlignment="1" applyProtection="1"/>
    <xf numFmtId="0" fontId="22" fillId="0" borderId="0" xfId="0" applyFont="1" applyAlignment="1" applyProtection="1">
      <alignment vertical="top"/>
    </xf>
    <xf numFmtId="3" fontId="22" fillId="0" borderId="0" xfId="0" applyNumberFormat="1" applyFont="1" applyAlignment="1" applyProtection="1">
      <alignment vertical="top"/>
    </xf>
    <xf numFmtId="0" fontId="22" fillId="0" borderId="0" xfId="0" applyFont="1" applyAlignment="1" applyProtection="1">
      <alignment horizontal="center"/>
    </xf>
    <xf numFmtId="0" fontId="25" fillId="0" borderId="10" xfId="0" applyFont="1" applyBorder="1" applyAlignment="1" applyProtection="1">
      <alignment vertical="top"/>
    </xf>
    <xf numFmtId="0" fontId="25" fillId="0" borderId="11" xfId="0" applyFont="1" applyBorder="1" applyAlignment="1" applyProtection="1">
      <alignment vertical="top" wrapText="1"/>
    </xf>
    <xf numFmtId="4" fontId="25" fillId="0" borderId="11" xfId="0" applyNumberFormat="1" applyFont="1" applyBorder="1" applyAlignment="1" applyProtection="1">
      <protection locked="0"/>
    </xf>
    <xf numFmtId="0" fontId="25" fillId="0" borderId="0" xfId="0" applyFont="1" applyBorder="1" applyAlignment="1" applyProtection="1">
      <alignment vertical="top"/>
    </xf>
    <xf numFmtId="0" fontId="25" fillId="0" borderId="11" xfId="0" applyFont="1" applyBorder="1" applyAlignment="1" applyProtection="1">
      <alignment wrapText="1"/>
    </xf>
    <xf numFmtId="4" fontId="25" fillId="0" borderId="11" xfId="0" applyNumberFormat="1" applyFont="1" applyBorder="1" applyProtection="1">
      <protection locked="0"/>
    </xf>
    <xf numFmtId="0" fontId="25" fillId="0" borderId="0" xfId="0" applyFont="1" applyBorder="1" applyAlignment="1" applyProtection="1">
      <alignment wrapText="1"/>
    </xf>
    <xf numFmtId="4" fontId="25" fillId="0" borderId="0" xfId="0" applyNumberFormat="1" applyFont="1" applyBorder="1" applyProtection="1"/>
    <xf numFmtId="4" fontId="25" fillId="0" borderId="0" xfId="0" applyNumberFormat="1" applyFont="1" applyBorder="1" applyProtection="1">
      <protection locked="0"/>
    </xf>
    <xf numFmtId="0" fontId="50" fillId="0" borderId="0" xfId="0" applyFont="1" applyBorder="1"/>
    <xf numFmtId="4" fontId="25" fillId="3" borderId="5" xfId="0" applyNumberFormat="1" applyFont="1" applyFill="1" applyBorder="1" applyAlignment="1" applyProtection="1">
      <protection locked="0"/>
    </xf>
    <xf numFmtId="4" fontId="25" fillId="3" borderId="15" xfId="0" applyNumberFormat="1" applyFont="1" applyFill="1" applyBorder="1" applyAlignment="1" applyProtection="1"/>
    <xf numFmtId="0" fontId="50" fillId="0" borderId="0" xfId="0" applyFont="1"/>
    <xf numFmtId="0" fontId="39" fillId="0" borderId="0" xfId="0" applyFont="1" applyAlignment="1" applyProtection="1">
      <alignment vertical="top"/>
    </xf>
    <xf numFmtId="0" fontId="39" fillId="0" borderId="0" xfId="0" applyFont="1" applyBorder="1" applyAlignment="1" applyProtection="1">
      <alignment vertical="top" wrapText="1"/>
    </xf>
    <xf numFmtId="4" fontId="39" fillId="0" borderId="0" xfId="0" applyNumberFormat="1" applyFont="1" applyFill="1" applyBorder="1" applyAlignment="1" applyProtection="1"/>
    <xf numFmtId="4" fontId="39" fillId="0" borderId="0" xfId="0" applyNumberFormat="1" applyFont="1" applyFill="1" applyBorder="1" applyAlignment="1" applyProtection="1">
      <protection locked="0"/>
    </xf>
    <xf numFmtId="0" fontId="39" fillId="6" borderId="18" xfId="0" applyFont="1" applyFill="1" applyBorder="1" applyAlignment="1">
      <alignment horizontal="center" vertical="center" wrapText="1"/>
    </xf>
    <xf numFmtId="4" fontId="39" fillId="6" borderId="18" xfId="0" applyNumberFormat="1" applyFont="1" applyFill="1" applyBorder="1" applyAlignment="1">
      <alignment horizontal="center" vertical="center" wrapText="1"/>
    </xf>
    <xf numFmtId="4" fontId="39" fillId="6" borderId="19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center" vertical="center" wrapText="1"/>
    </xf>
    <xf numFmtId="0" fontId="50" fillId="0" borderId="0" xfId="0" applyFont="1" applyFill="1" applyBorder="1"/>
    <xf numFmtId="0" fontId="22" fillId="0" borderId="0" xfId="0" applyFont="1" applyFill="1" applyBorder="1"/>
    <xf numFmtId="0" fontId="39" fillId="0" borderId="0" xfId="0" applyFont="1" applyBorder="1" applyAlignment="1" applyProtection="1">
      <alignment vertical="top"/>
    </xf>
    <xf numFmtId="0" fontId="22" fillId="0" borderId="0" xfId="0" applyFont="1" applyBorder="1" applyAlignment="1" applyProtection="1">
      <alignment horizontal="center"/>
    </xf>
    <xf numFmtId="0" fontId="22" fillId="0" borderId="0" xfId="0" applyNumberFormat="1" applyFont="1" applyBorder="1" applyAlignment="1" applyProtection="1">
      <alignment horizontal="center" vertical="top"/>
    </xf>
    <xf numFmtId="3" fontId="22" fillId="0" borderId="0" xfId="0" applyNumberFormat="1" applyFont="1" applyBorder="1" applyAlignment="1" applyProtection="1">
      <alignment horizontal="center" vertical="top"/>
    </xf>
    <xf numFmtId="0" fontId="22" fillId="0" borderId="0" xfId="0" applyFont="1" applyBorder="1" applyAlignment="1" applyProtection="1">
      <alignment vertical="top" wrapText="1"/>
    </xf>
    <xf numFmtId="0" fontId="22" fillId="0" borderId="0" xfId="0" applyFont="1" applyBorder="1" applyAlignment="1" applyProtection="1">
      <alignment horizontal="center" vertical="top"/>
    </xf>
    <xf numFmtId="3" fontId="22" fillId="0" borderId="0" xfId="0" applyNumberFormat="1" applyFont="1" applyBorder="1" applyAlignment="1" applyProtection="1">
      <alignment vertical="top"/>
    </xf>
    <xf numFmtId="0" fontId="22" fillId="0" borderId="0" xfId="0" applyFont="1" applyAlignment="1">
      <alignment vertical="top" wrapText="1"/>
    </xf>
    <xf numFmtId="0" fontId="22" fillId="0" borderId="0" xfId="0" applyFont="1" applyBorder="1" applyAlignment="1" applyProtection="1">
      <alignment horizontal="center" wrapText="1"/>
    </xf>
    <xf numFmtId="4" fontId="22" fillId="0" borderId="0" xfId="0" applyNumberFormat="1" applyFont="1" applyBorder="1" applyAlignment="1" applyProtection="1">
      <alignment wrapText="1"/>
    </xf>
    <xf numFmtId="0" fontId="50" fillId="0" borderId="0" xfId="0" applyFont="1" applyProtection="1">
      <protection locked="0"/>
    </xf>
    <xf numFmtId="0" fontId="22" fillId="0" borderId="0" xfId="0" applyFont="1" applyProtection="1">
      <protection locked="0"/>
    </xf>
    <xf numFmtId="4" fontId="39" fillId="0" borderId="5" xfId="0" applyNumberFormat="1" applyFont="1" applyBorder="1" applyProtection="1">
      <protection locked="0"/>
    </xf>
    <xf numFmtId="4" fontId="39" fillId="0" borderId="5" xfId="0" applyNumberFormat="1" applyFont="1" applyBorder="1" applyAlignment="1" applyProtection="1"/>
    <xf numFmtId="0" fontId="39" fillId="0" borderId="0" xfId="0" applyFont="1" applyAlignment="1" applyProtection="1">
      <alignment vertical="top" wrapText="1"/>
    </xf>
    <xf numFmtId="4" fontId="22" fillId="0" borderId="0" xfId="0" applyNumberFormat="1" applyFont="1" applyBorder="1" applyProtection="1">
      <protection locked="0"/>
    </xf>
    <xf numFmtId="14" fontId="50" fillId="0" borderId="0" xfId="0" applyNumberFormat="1" applyFont="1"/>
    <xf numFmtId="4" fontId="39" fillId="0" borderId="0" xfId="0" applyNumberFormat="1" applyFont="1" applyBorder="1" applyAlignment="1" applyProtection="1"/>
    <xf numFmtId="4" fontId="22" fillId="0" borderId="0" xfId="0" applyNumberFormat="1" applyFont="1" applyAlignment="1" applyProtection="1">
      <alignment wrapText="1"/>
      <protection locked="0"/>
    </xf>
    <xf numFmtId="4" fontId="22" fillId="0" borderId="0" xfId="0" applyNumberFormat="1" applyFont="1" applyBorder="1" applyProtection="1"/>
    <xf numFmtId="0" fontId="22" fillId="0" borderId="0" xfId="0" applyFont="1" applyAlignment="1" applyProtection="1">
      <alignment wrapText="1"/>
    </xf>
    <xf numFmtId="4" fontId="39" fillId="0" borderId="5" xfId="0" applyNumberFormat="1" applyFont="1" applyBorder="1" applyAlignment="1" applyProtection="1">
      <protection locked="0"/>
    </xf>
    <xf numFmtId="4" fontId="22" fillId="0" borderId="0" xfId="0" applyNumberFormat="1" applyFont="1" applyProtection="1"/>
    <xf numFmtId="4" fontId="22" fillId="0" borderId="0" xfId="0" applyNumberFormat="1" applyFont="1" applyProtection="1">
      <protection locked="0"/>
    </xf>
    <xf numFmtId="0" fontId="22" fillId="0" borderId="0" xfId="0" applyFont="1" applyBorder="1" applyAlignment="1" applyProtection="1">
      <alignment wrapText="1"/>
    </xf>
    <xf numFmtId="3" fontId="22" fillId="0" borderId="0" xfId="0" applyNumberFormat="1" applyFont="1" applyBorder="1" applyAlignment="1" applyProtection="1">
      <alignment horizontal="center" vertical="top" wrapText="1"/>
    </xf>
    <xf numFmtId="0" fontId="22" fillId="0" borderId="0" xfId="0" applyFont="1" applyFill="1"/>
    <xf numFmtId="4" fontId="25" fillId="0" borderId="13" xfId="0" applyNumberFormat="1" applyFont="1" applyBorder="1" applyAlignment="1" applyProtection="1"/>
    <xf numFmtId="4" fontId="39" fillId="0" borderId="0" xfId="0" applyNumberFormat="1" applyFont="1" applyBorder="1" applyAlignment="1" applyProtection="1">
      <protection locked="0"/>
    </xf>
    <xf numFmtId="2" fontId="22" fillId="0" borderId="0" xfId="0" applyNumberFormat="1" applyFont="1"/>
    <xf numFmtId="4" fontId="22" fillId="0" borderId="0" xfId="0" applyNumberFormat="1" applyFont="1" applyFill="1" applyAlignment="1" applyProtection="1">
      <protection locked="0"/>
    </xf>
    <xf numFmtId="0" fontId="22" fillId="0" borderId="0" xfId="0" applyFont="1" applyFill="1" applyProtection="1"/>
    <xf numFmtId="0" fontId="22" fillId="0" borderId="0" xfId="0" applyFont="1" applyFill="1" applyAlignment="1" applyProtection="1">
      <alignment wrapText="1"/>
    </xf>
    <xf numFmtId="0" fontId="22" fillId="0" borderId="0" xfId="0" applyFont="1" applyFill="1" applyAlignment="1" applyProtection="1">
      <alignment horizontal="center"/>
    </xf>
    <xf numFmtId="4" fontId="59" fillId="0" borderId="0" xfId="0" applyNumberFormat="1" applyFont="1" applyFill="1" applyBorder="1" applyAlignment="1" applyProtection="1"/>
    <xf numFmtId="4" fontId="22" fillId="0" borderId="0" xfId="0" applyNumberFormat="1" applyFont="1" applyFill="1" applyBorder="1" applyProtection="1"/>
    <xf numFmtId="0" fontId="52" fillId="0" borderId="0" xfId="0" applyFont="1" applyBorder="1" applyAlignment="1" applyProtection="1">
      <alignment vertical="top"/>
    </xf>
    <xf numFmtId="3" fontId="52" fillId="0" borderId="0" xfId="0" applyNumberFormat="1" applyFont="1" applyAlignment="1" applyProtection="1">
      <alignment vertical="top"/>
    </xf>
    <xf numFmtId="0" fontId="50" fillId="0" borderId="0" xfId="0" applyFont="1" applyAlignment="1" applyProtection="1">
      <alignment horizontal="center"/>
    </xf>
    <xf numFmtId="4" fontId="50" fillId="0" borderId="0" xfId="0" applyNumberFormat="1" applyFont="1" applyAlignment="1" applyProtection="1"/>
    <xf numFmtId="0" fontId="52" fillId="0" borderId="0" xfId="0" applyFont="1" applyAlignment="1" applyProtection="1">
      <alignment vertical="top"/>
    </xf>
    <xf numFmtId="4" fontId="50" fillId="0" borderId="0" xfId="0" applyNumberFormat="1" applyFont="1" applyAlignment="1" applyProtection="1">
      <alignment wrapText="1"/>
    </xf>
    <xf numFmtId="3" fontId="50" fillId="0" borderId="0" xfId="0" applyNumberFormat="1" applyFont="1" applyAlignment="1" applyProtection="1">
      <alignment vertical="top"/>
    </xf>
    <xf numFmtId="4" fontId="50" fillId="0" borderId="0" xfId="0" applyNumberFormat="1" applyFont="1" applyBorder="1" applyAlignment="1" applyProtection="1"/>
    <xf numFmtId="0" fontId="50" fillId="0" borderId="0" xfId="0" applyFont="1" applyBorder="1" applyAlignment="1" applyProtection="1">
      <alignment horizontal="center" vertical="top"/>
    </xf>
    <xf numFmtId="3" fontId="50" fillId="0" borderId="0" xfId="0" applyNumberFormat="1" applyFont="1" applyBorder="1" applyAlignment="1" applyProtection="1">
      <alignment horizontal="center" vertical="top"/>
    </xf>
    <xf numFmtId="0" fontId="50" fillId="0" borderId="0" xfId="0" applyFont="1" applyBorder="1" applyAlignment="1" applyProtection="1">
      <alignment horizontal="center"/>
    </xf>
    <xf numFmtId="4" fontId="51" fillId="0" borderId="3" xfId="0" applyNumberFormat="1" applyFont="1" applyBorder="1" applyAlignment="1" applyProtection="1"/>
    <xf numFmtId="4" fontId="58" fillId="0" borderId="0" xfId="0" applyNumberFormat="1" applyFont="1" applyBorder="1" applyAlignment="1" applyProtection="1"/>
    <xf numFmtId="0" fontId="24" fillId="0" borderId="10" xfId="0" applyFont="1" applyBorder="1" applyAlignment="1" applyProtection="1">
      <alignment vertical="top"/>
    </xf>
    <xf numFmtId="3" fontId="24" fillId="0" borderId="11" xfId="0" applyNumberFormat="1" applyFont="1" applyBorder="1" applyAlignment="1" applyProtection="1">
      <alignment vertical="top"/>
    </xf>
    <xf numFmtId="0" fontId="24" fillId="0" borderId="11" xfId="0" applyFont="1" applyBorder="1" applyAlignment="1" applyProtection="1">
      <alignment horizontal="center"/>
    </xf>
    <xf numFmtId="4" fontId="24" fillId="0" borderId="11" xfId="0" applyNumberFormat="1" applyFont="1" applyBorder="1" applyAlignment="1" applyProtection="1"/>
    <xf numFmtId="0" fontId="24" fillId="0" borderId="0" xfId="0" applyFont="1" applyBorder="1" applyAlignment="1" applyProtection="1">
      <alignment vertical="top"/>
    </xf>
    <xf numFmtId="3" fontId="24" fillId="0" borderId="0" xfId="0" applyNumberFormat="1" applyFont="1" applyBorder="1" applyAlignment="1" applyProtection="1">
      <alignment vertical="top"/>
    </xf>
    <xf numFmtId="0" fontId="24" fillId="0" borderId="0" xfId="0" applyFont="1" applyBorder="1" applyAlignment="1" applyProtection="1">
      <alignment horizontal="center"/>
    </xf>
    <xf numFmtId="4" fontId="24" fillId="0" borderId="0" xfId="0" applyNumberFormat="1" applyFont="1" applyBorder="1" applyAlignment="1" applyProtection="1"/>
    <xf numFmtId="4" fontId="24" fillId="0" borderId="11" xfId="0" applyNumberFormat="1" applyFont="1" applyBorder="1" applyProtection="1"/>
    <xf numFmtId="4" fontId="25" fillId="0" borderId="13" xfId="0" applyNumberFormat="1" applyFont="1" applyBorder="1" applyProtection="1"/>
    <xf numFmtId="4" fontId="24" fillId="0" borderId="0" xfId="0" applyNumberFormat="1" applyFont="1" applyBorder="1" applyProtection="1"/>
    <xf numFmtId="3" fontId="24" fillId="0" borderId="0" xfId="0" applyNumberFormat="1" applyFont="1" applyAlignment="1" applyProtection="1">
      <alignment vertical="top"/>
    </xf>
    <xf numFmtId="4" fontId="29" fillId="3" borderId="3" xfId="0" applyNumberFormat="1" applyFont="1" applyFill="1" applyBorder="1" applyAlignment="1" applyProtection="1"/>
    <xf numFmtId="3" fontId="52" fillId="0" borderId="0" xfId="0" applyNumberFormat="1" applyFont="1" applyBorder="1" applyAlignment="1" applyProtection="1">
      <alignment vertical="top"/>
    </xf>
    <xf numFmtId="0" fontId="52" fillId="0" borderId="0" xfId="0" applyFont="1" applyAlignment="1" applyProtection="1">
      <alignment horizontal="center"/>
    </xf>
    <xf numFmtId="4" fontId="40" fillId="0" borderId="0" xfId="0" applyNumberFormat="1" applyFont="1" applyFill="1" applyBorder="1" applyAlignment="1" applyProtection="1"/>
    <xf numFmtId="0" fontId="50" fillId="0" borderId="0" xfId="0" applyFont="1" applyAlignment="1" applyProtection="1">
      <alignment vertical="top"/>
    </xf>
    <xf numFmtId="0" fontId="52" fillId="0" borderId="0" xfId="0" applyFont="1" applyBorder="1" applyAlignment="1" applyProtection="1">
      <alignment horizontal="left" vertical="top"/>
    </xf>
    <xf numFmtId="3" fontId="52" fillId="0" borderId="0" xfId="0" applyNumberFormat="1" applyFont="1" applyBorder="1" applyAlignment="1" applyProtection="1">
      <alignment horizontal="left" vertical="top"/>
    </xf>
    <xf numFmtId="0" fontId="50" fillId="0" borderId="0" xfId="0" applyNumberFormat="1" applyFont="1" applyBorder="1" applyAlignment="1" applyProtection="1">
      <alignment horizontal="center" vertical="top"/>
    </xf>
    <xf numFmtId="0" fontId="50" fillId="0" borderId="0" xfId="0" applyFont="1" applyBorder="1" applyAlignment="1" applyProtection="1">
      <alignment vertical="top"/>
    </xf>
    <xf numFmtId="3" fontId="50" fillId="0" borderId="0" xfId="0" applyNumberFormat="1" applyFont="1" applyBorder="1" applyAlignment="1" applyProtection="1">
      <alignment vertical="top"/>
    </xf>
    <xf numFmtId="0" fontId="50" fillId="0" borderId="0" xfId="0" applyFont="1" applyBorder="1" applyAlignment="1" applyProtection="1">
      <alignment horizontal="center" wrapText="1"/>
    </xf>
    <xf numFmtId="4" fontId="50" fillId="0" borderId="0" xfId="0" applyNumberFormat="1" applyFont="1" applyBorder="1" applyAlignment="1" applyProtection="1">
      <alignment wrapText="1"/>
    </xf>
    <xf numFmtId="0" fontId="50" fillId="0" borderId="0" xfId="0" applyNumberFormat="1" applyFont="1" applyBorder="1" applyAlignment="1" applyProtection="1">
      <alignment horizontal="left" vertical="top"/>
    </xf>
    <xf numFmtId="0" fontId="50" fillId="0" borderId="0" xfId="0" applyFont="1" applyProtection="1"/>
    <xf numFmtId="4" fontId="50" fillId="0" borderId="0" xfId="0" applyNumberFormat="1" applyFont="1" applyProtection="1"/>
    <xf numFmtId="4" fontId="50" fillId="0" borderId="0" xfId="0" applyNumberFormat="1" applyFont="1" applyBorder="1" applyProtection="1"/>
    <xf numFmtId="3" fontId="50" fillId="0" borderId="0" xfId="0" applyNumberFormat="1" applyFont="1" applyBorder="1" applyAlignment="1" applyProtection="1">
      <alignment horizontal="center" vertical="top" wrapText="1"/>
    </xf>
    <xf numFmtId="0" fontId="50" fillId="0" borderId="0" xfId="0" applyFont="1" applyAlignment="1" applyProtection="1"/>
    <xf numFmtId="0" fontId="51" fillId="0" borderId="0" xfId="0" applyFont="1" applyFill="1" applyBorder="1" applyAlignment="1" applyProtection="1">
      <alignment horizontal="center" vertical="top" wrapText="1"/>
    </xf>
    <xf numFmtId="0" fontId="40" fillId="0" borderId="0" xfId="0" applyFont="1" applyFill="1" applyBorder="1" applyAlignment="1" applyProtection="1">
      <alignment horizontal="center" vertical="top" wrapText="1"/>
    </xf>
    <xf numFmtId="0" fontId="60" fillId="0" borderId="0" xfId="0" applyFont="1" applyAlignment="1" applyProtection="1">
      <alignment vertical="top"/>
    </xf>
    <xf numFmtId="3" fontId="60" fillId="0" borderId="0" xfId="0" applyNumberFormat="1" applyFont="1" applyAlignment="1" applyProtection="1">
      <alignment vertical="top"/>
    </xf>
    <xf numFmtId="0" fontId="60" fillId="0" borderId="0" xfId="0" applyFont="1" applyAlignment="1" applyProtection="1">
      <alignment horizontal="center"/>
    </xf>
    <xf numFmtId="4" fontId="60" fillId="0" borderId="0" xfId="0" applyNumberFormat="1" applyFont="1" applyBorder="1" applyAlignment="1" applyProtection="1"/>
    <xf numFmtId="4" fontId="25" fillId="0" borderId="12" xfId="0" applyNumberFormat="1" applyFont="1" applyBorder="1" applyAlignment="1" applyProtection="1">
      <protection locked="0"/>
    </xf>
    <xf numFmtId="0" fontId="50" fillId="0" borderId="0" xfId="0" applyFont="1" applyAlignment="1" applyProtection="1">
      <alignment horizontal="center" vertical="top"/>
    </xf>
    <xf numFmtId="0" fontId="24" fillId="0" borderId="0" xfId="0" applyFont="1" applyBorder="1" applyAlignment="1" applyProtection="1">
      <alignment horizontal="center" vertical="top"/>
    </xf>
    <xf numFmtId="4" fontId="24" fillId="0" borderId="0" xfId="0" applyNumberFormat="1" applyFont="1" applyBorder="1" applyAlignment="1" applyProtection="1">
      <alignment vertical="top"/>
    </xf>
    <xf numFmtId="4" fontId="25" fillId="0" borderId="0" xfId="0" applyNumberFormat="1" applyFont="1" applyBorder="1" applyAlignment="1" applyProtection="1">
      <alignment vertical="top"/>
      <protection locked="0"/>
    </xf>
    <xf numFmtId="4" fontId="25" fillId="0" borderId="0" xfId="0" applyNumberFormat="1" applyFont="1" applyBorder="1" applyAlignment="1" applyProtection="1">
      <alignment vertical="top"/>
    </xf>
    <xf numFmtId="0" fontId="24" fillId="0" borderId="11" xfId="0" applyFont="1" applyBorder="1" applyAlignment="1" applyProtection="1">
      <alignment horizontal="center" vertical="top"/>
    </xf>
    <xf numFmtId="4" fontId="24" fillId="0" borderId="11" xfId="0" applyNumberFormat="1" applyFont="1" applyBorder="1" applyAlignment="1" applyProtection="1">
      <alignment vertical="top"/>
    </xf>
    <xf numFmtId="4" fontId="25" fillId="0" borderId="12" xfId="0" applyNumberFormat="1" applyFont="1" applyBorder="1" applyAlignment="1" applyProtection="1">
      <alignment vertical="top"/>
      <protection locked="0"/>
    </xf>
    <xf numFmtId="4" fontId="25" fillId="0" borderId="13" xfId="0" applyNumberFormat="1" applyFont="1" applyBorder="1" applyAlignment="1" applyProtection="1">
      <alignment vertical="top"/>
    </xf>
    <xf numFmtId="4" fontId="29" fillId="3" borderId="3" xfId="0" applyNumberFormat="1" applyFont="1" applyFill="1" applyBorder="1" applyAlignment="1" applyProtection="1">
      <alignment vertical="top"/>
    </xf>
    <xf numFmtId="4" fontId="25" fillId="3" borderId="5" xfId="0" applyNumberFormat="1" applyFont="1" applyFill="1" applyBorder="1" applyAlignment="1" applyProtection="1">
      <alignment vertical="top"/>
      <protection locked="0"/>
    </xf>
    <xf numFmtId="4" fontId="25" fillId="3" borderId="15" xfId="0" applyNumberFormat="1" applyFont="1" applyFill="1" applyBorder="1" applyAlignment="1" applyProtection="1">
      <alignment vertical="top"/>
    </xf>
    <xf numFmtId="4" fontId="51" fillId="0" borderId="0" xfId="0" applyNumberFormat="1" applyFont="1" applyBorder="1" applyAlignment="1" applyProtection="1">
      <alignment vertical="top"/>
    </xf>
    <xf numFmtId="4" fontId="39" fillId="0" borderId="0" xfId="0" applyNumberFormat="1" applyFont="1" applyBorder="1" applyAlignment="1" applyProtection="1">
      <alignment vertical="top"/>
      <protection locked="0"/>
    </xf>
    <xf numFmtId="4" fontId="39" fillId="0" borderId="0" xfId="0" applyNumberFormat="1" applyFont="1" applyBorder="1" applyAlignment="1" applyProtection="1">
      <alignment vertical="top"/>
    </xf>
    <xf numFmtId="49" fontId="39" fillId="0" borderId="0" xfId="0" applyNumberFormat="1" applyFont="1" applyAlignment="1" applyProtection="1">
      <alignment vertical="top"/>
    </xf>
    <xf numFmtId="49" fontId="50" fillId="0" borderId="0" xfId="0" applyNumberFormat="1" applyFont="1" applyAlignment="1" applyProtection="1">
      <alignment vertical="top"/>
    </xf>
    <xf numFmtId="4" fontId="50" fillId="0" borderId="0" xfId="0" applyNumberFormat="1" applyFont="1" applyAlignment="1" applyProtection="1">
      <alignment vertical="top"/>
    </xf>
    <xf numFmtId="4" fontId="22" fillId="0" borderId="0" xfId="0" applyNumberFormat="1" applyFont="1" applyBorder="1" applyAlignment="1" applyProtection="1">
      <alignment vertical="top"/>
      <protection locked="0"/>
    </xf>
    <xf numFmtId="4" fontId="22" fillId="0" borderId="0" xfId="0" applyNumberFormat="1" applyFont="1" applyBorder="1" applyAlignment="1" applyProtection="1">
      <alignment vertical="top"/>
    </xf>
    <xf numFmtId="0" fontId="22" fillId="0" borderId="0" xfId="0" applyFont="1" applyAlignment="1"/>
    <xf numFmtId="0" fontId="22" fillId="0" borderId="0" xfId="0" applyFont="1" applyFill="1" applyAlignment="1">
      <alignment horizontal="center" vertical="top"/>
    </xf>
    <xf numFmtId="4" fontId="22" fillId="0" borderId="0" xfId="0" applyNumberFormat="1" applyFont="1" applyAlignment="1" applyProtection="1">
      <alignment vertical="top"/>
      <protection locked="0"/>
    </xf>
    <xf numFmtId="0" fontId="50" fillId="0" borderId="0" xfId="0" applyFont="1" applyFill="1" applyBorder="1" applyAlignment="1" applyProtection="1">
      <alignment horizontal="center" vertical="top"/>
    </xf>
    <xf numFmtId="0" fontId="50" fillId="0" borderId="0" xfId="0" applyFont="1" applyFill="1" applyBorder="1" applyAlignment="1" applyProtection="1">
      <alignment horizontal="left" vertical="top" wrapText="1"/>
    </xf>
    <xf numFmtId="2" fontId="50" fillId="0" borderId="0" xfId="0" applyNumberFormat="1" applyFont="1" applyFill="1" applyBorder="1" applyAlignment="1" applyProtection="1">
      <alignment horizontal="right"/>
    </xf>
    <xf numFmtId="2" fontId="50" fillId="0" borderId="0" xfId="0" applyNumberFormat="1" applyFont="1" applyFill="1" applyBorder="1" applyAlignment="1" applyProtection="1">
      <alignment horizontal="left" vertical="top"/>
    </xf>
    <xf numFmtId="0" fontId="22" fillId="0" borderId="0" xfId="0" applyFont="1" applyBorder="1" applyAlignment="1" applyProtection="1">
      <alignment horizontal="left" vertical="top" wrapText="1"/>
    </xf>
    <xf numFmtId="4" fontId="39" fillId="0" borderId="20" xfId="0" applyNumberFormat="1" applyFont="1" applyBorder="1" applyAlignment="1" applyProtection="1"/>
    <xf numFmtId="4" fontId="51" fillId="0" borderId="21" xfId="0" applyNumberFormat="1" applyFont="1" applyBorder="1" applyAlignment="1" applyProtection="1"/>
    <xf numFmtId="4" fontId="39" fillId="0" borderId="21" xfId="0" applyNumberFormat="1" applyFont="1" applyBorder="1" applyAlignment="1" applyProtection="1">
      <protection locked="0"/>
    </xf>
    <xf numFmtId="4" fontId="39" fillId="0" borderId="22" xfId="0" applyNumberFormat="1" applyFont="1" applyBorder="1" applyAlignment="1" applyProtection="1"/>
    <xf numFmtId="0" fontId="44" fillId="0" borderId="6" xfId="0" applyFont="1" applyBorder="1" applyAlignment="1" applyProtection="1"/>
    <xf numFmtId="0" fontId="44" fillId="0" borderId="6" xfId="0" applyFont="1" applyBorder="1" applyAlignment="1"/>
    <xf numFmtId="0" fontId="22" fillId="0" borderId="0" xfId="0" applyNumberFormat="1" applyFont="1" applyFill="1" applyBorder="1" applyAlignment="1" applyProtection="1">
      <alignment horizontal="center" vertical="top"/>
    </xf>
    <xf numFmtId="0" fontId="22" fillId="0" borderId="0" xfId="0" applyFont="1" applyFill="1" applyBorder="1" applyAlignment="1" applyProtection="1">
      <alignment horizontal="center" vertical="top" wrapText="1"/>
    </xf>
    <xf numFmtId="0" fontId="50" fillId="0" borderId="0" xfId="0" applyNumberFormat="1" applyFont="1" applyFill="1" applyBorder="1" applyAlignment="1" applyProtection="1">
      <alignment horizontal="center" vertical="top"/>
    </xf>
    <xf numFmtId="0" fontId="50" fillId="0" borderId="0" xfId="0" applyFont="1" applyFill="1" applyBorder="1" applyAlignment="1" applyProtection="1">
      <alignment horizontal="center" vertical="top" wrapText="1"/>
    </xf>
    <xf numFmtId="0" fontId="22" fillId="0" borderId="0" xfId="0" applyFont="1" applyAlignment="1">
      <alignment horizontal="left" vertical="top"/>
    </xf>
    <xf numFmtId="49" fontId="22" fillId="0" borderId="0" xfId="0" applyNumberFormat="1" applyFont="1" applyBorder="1" applyAlignment="1" applyProtection="1">
      <alignment horizontal="left" vertical="top" wrapText="1"/>
    </xf>
    <xf numFmtId="0" fontId="22" fillId="0" borderId="0" xfId="0" applyFont="1" applyFill="1" applyBorder="1" applyAlignment="1" applyProtection="1">
      <alignment vertical="top" wrapText="1"/>
    </xf>
    <xf numFmtId="9" fontId="61" fillId="0" borderId="11" xfId="2" applyFont="1" applyFill="1" applyBorder="1" applyAlignment="1" applyProtection="1"/>
    <xf numFmtId="9" fontId="49" fillId="0" borderId="6" xfId="0" applyNumberFormat="1" applyFont="1" applyBorder="1" applyAlignment="1" applyProtection="1"/>
    <xf numFmtId="4" fontId="29" fillId="0" borderId="0" xfId="0" applyNumberFormat="1" applyFont="1" applyFill="1" applyBorder="1" applyAlignment="1" applyProtection="1">
      <alignment horizontal="right"/>
    </xf>
    <xf numFmtId="49" fontId="28" fillId="0" borderId="0" xfId="0" applyNumberFormat="1" applyFont="1" applyAlignment="1" applyProtection="1">
      <alignment horizontal="left"/>
    </xf>
    <xf numFmtId="4" fontId="23" fillId="0" borderId="2" xfId="0" applyNumberFormat="1" applyFont="1" applyBorder="1" applyProtection="1"/>
    <xf numFmtId="4" fontId="23" fillId="0" borderId="1" xfId="0" applyNumberFormat="1" applyFont="1" applyBorder="1" applyProtection="1">
      <protection locked="0"/>
    </xf>
    <xf numFmtId="4" fontId="23" fillId="0" borderId="1" xfId="0" applyNumberFormat="1" applyFont="1" applyBorder="1" applyProtection="1"/>
    <xf numFmtId="0" fontId="23" fillId="0" borderId="16" xfId="0" applyFont="1" applyBorder="1" applyAlignment="1" applyProtection="1">
      <alignment vertical="top"/>
    </xf>
    <xf numFmtId="4" fontId="23" fillId="0" borderId="0" xfId="0" applyNumberFormat="1" applyFont="1" applyBorder="1" applyAlignment="1" applyProtection="1"/>
    <xf numFmtId="4" fontId="62" fillId="0" borderId="0" xfId="0" applyNumberFormat="1" applyFont="1" applyBorder="1" applyAlignment="1" applyProtection="1">
      <protection locked="0"/>
    </xf>
    <xf numFmtId="4" fontId="63" fillId="0" borderId="0" xfId="0" applyNumberFormat="1" applyFont="1" applyBorder="1" applyAlignment="1" applyProtection="1"/>
    <xf numFmtId="0" fontId="63" fillId="0" borderId="0" xfId="0" applyFont="1" applyBorder="1" applyAlignment="1" applyProtection="1">
      <alignment horizontal="center"/>
    </xf>
    <xf numFmtId="0" fontId="63" fillId="0" borderId="0" xfId="0" applyFont="1" applyBorder="1" applyAlignment="1" applyProtection="1">
      <alignment vertical="top"/>
    </xf>
    <xf numFmtId="0" fontId="64" fillId="0" borderId="0" xfId="0" applyFont="1" applyBorder="1" applyAlignment="1" applyProtection="1">
      <alignment vertical="top"/>
    </xf>
    <xf numFmtId="0" fontId="3" fillId="0" borderId="0" xfId="0" applyFont="1"/>
    <xf numFmtId="4" fontId="65" fillId="7" borderId="0" xfId="0" applyNumberFormat="1" applyFont="1" applyFill="1"/>
    <xf numFmtId="4" fontId="3" fillId="0" borderId="0" xfId="0" applyNumberFormat="1" applyFont="1" applyAlignment="1" applyProtection="1"/>
    <xf numFmtId="4" fontId="3" fillId="0" borderId="0" xfId="0" applyNumberFormat="1" applyFont="1" applyAlignment="1" applyProtection="1">
      <protection locked="0"/>
    </xf>
    <xf numFmtId="4" fontId="66" fillId="0" borderId="0" xfId="0" applyNumberFormat="1" applyFont="1" applyAlignment="1" applyProtection="1"/>
    <xf numFmtId="0" fontId="66" fillId="0" borderId="0" xfId="0" applyFont="1" applyAlignment="1" applyProtection="1">
      <alignment horizontal="center"/>
    </xf>
    <xf numFmtId="0" fontId="3" fillId="0" borderId="0" xfId="0" applyFont="1" applyAlignment="1" applyProtection="1">
      <alignment vertical="top" wrapText="1"/>
    </xf>
    <xf numFmtId="3" fontId="66" fillId="0" borderId="0" xfId="0" applyNumberFormat="1" applyFont="1" applyAlignment="1" applyProtection="1">
      <alignment vertical="top"/>
    </xf>
    <xf numFmtId="0" fontId="66" fillId="0" borderId="0" xfId="0" applyFont="1" applyAlignment="1" applyProtection="1">
      <alignment vertical="top"/>
    </xf>
    <xf numFmtId="0" fontId="3" fillId="0" borderId="0" xfId="0" applyFont="1" applyFill="1"/>
    <xf numFmtId="49" fontId="50" fillId="0" borderId="0" xfId="0" applyNumberFormat="1" applyFont="1" applyAlignment="1" applyProtection="1"/>
    <xf numFmtId="0" fontId="3" fillId="0" borderId="0" xfId="0" applyFont="1" applyBorder="1"/>
    <xf numFmtId="0" fontId="67" fillId="0" borderId="0" xfId="0" applyFont="1" applyBorder="1"/>
    <xf numFmtId="4" fontId="65" fillId="7" borderId="0" xfId="0" applyNumberFormat="1" applyFont="1" applyFill="1" applyBorder="1"/>
    <xf numFmtId="0" fontId="22" fillId="0" borderId="0" xfId="0" applyFont="1" applyBorder="1" applyAlignment="1" applyProtection="1">
      <alignment vertical="top"/>
    </xf>
    <xf numFmtId="0" fontId="25" fillId="0" borderId="0" xfId="0" applyFont="1" applyBorder="1"/>
    <xf numFmtId="3" fontId="22" fillId="0" borderId="0" xfId="0" applyNumberFormat="1" applyFont="1" applyBorder="1" applyAlignment="1" applyProtection="1">
      <alignment horizontal="left" vertical="top"/>
    </xf>
    <xf numFmtId="3" fontId="39" fillId="0" borderId="0" xfId="0" applyNumberFormat="1" applyFont="1" applyBorder="1" applyAlignment="1" applyProtection="1">
      <alignment horizontal="left" vertical="top"/>
    </xf>
    <xf numFmtId="0" fontId="39" fillId="0" borderId="0" xfId="0" applyFont="1" applyBorder="1" applyAlignment="1" applyProtection="1">
      <alignment horizontal="left" vertical="top"/>
    </xf>
    <xf numFmtId="3" fontId="39" fillId="0" borderId="0" xfId="0" applyNumberFormat="1" applyFont="1" applyBorder="1" applyAlignment="1" applyProtection="1">
      <alignment vertical="top"/>
    </xf>
    <xf numFmtId="0" fontId="3" fillId="0" borderId="0" xfId="0" applyFont="1" applyFill="1" applyBorder="1"/>
    <xf numFmtId="0" fontId="67" fillId="0" borderId="0" xfId="0" applyFont="1" applyFill="1" applyBorder="1"/>
    <xf numFmtId="4" fontId="9" fillId="0" borderId="0" xfId="0" applyNumberFormat="1" applyFont="1" applyBorder="1" applyAlignment="1" applyProtection="1"/>
    <xf numFmtId="0" fontId="68" fillId="0" borderId="0" xfId="0" applyFont="1" applyAlignment="1">
      <alignment horizontal="left" vertical="center"/>
    </xf>
    <xf numFmtId="0" fontId="69" fillId="0" borderId="0" xfId="0" applyFont="1" applyAlignment="1">
      <alignment horizontal="left" vertical="center"/>
    </xf>
    <xf numFmtId="0" fontId="70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0" fontId="0" fillId="0" borderId="40" xfId="0" applyBorder="1"/>
    <xf numFmtId="43" fontId="5" fillId="0" borderId="41" xfId="0" applyNumberFormat="1" applyFont="1" applyFill="1" applyBorder="1" applyAlignment="1">
      <alignment horizontal="right" vertical="top" wrapText="1"/>
    </xf>
    <xf numFmtId="0" fontId="71" fillId="0" borderId="42" xfId="0" applyFont="1" applyFill="1" applyBorder="1" applyAlignment="1">
      <alignment vertical="top" wrapText="1"/>
    </xf>
    <xf numFmtId="0" fontId="71" fillId="0" borderId="43" xfId="0" applyFont="1" applyFill="1" applyBorder="1" applyAlignment="1">
      <alignment vertical="top" wrapText="1"/>
    </xf>
    <xf numFmtId="0" fontId="71" fillId="0" borderId="44" xfId="0" applyFont="1" applyFill="1" applyBorder="1" applyAlignment="1">
      <alignment vertical="top" wrapText="1"/>
    </xf>
    <xf numFmtId="0" fontId="0" fillId="0" borderId="45" xfId="0" applyBorder="1"/>
    <xf numFmtId="0" fontId="5" fillId="0" borderId="41" xfId="0" applyFont="1" applyFill="1" applyBorder="1" applyAlignment="1">
      <alignment vertical="top"/>
    </xf>
    <xf numFmtId="43" fontId="71" fillId="0" borderId="46" xfId="4" applyFont="1" applyFill="1" applyBorder="1" applyAlignment="1">
      <alignment horizontal="right" vertical="top" wrapText="1"/>
    </xf>
    <xf numFmtId="0" fontId="0" fillId="0" borderId="47" xfId="0" applyBorder="1"/>
    <xf numFmtId="0" fontId="0" fillId="0" borderId="48" xfId="0" applyBorder="1"/>
    <xf numFmtId="9" fontId="5" fillId="0" borderId="48" xfId="5" applyFont="1" applyFill="1" applyBorder="1" applyAlignment="1">
      <alignment horizontal="left" vertical="top"/>
    </xf>
    <xf numFmtId="0" fontId="5" fillId="0" borderId="49" xfId="0" applyFont="1" applyFill="1" applyBorder="1" applyAlignment="1">
      <alignment vertical="top"/>
    </xf>
    <xf numFmtId="0" fontId="0" fillId="0" borderId="49" xfId="0" applyBorder="1"/>
    <xf numFmtId="43" fontId="5" fillId="0" borderId="13" xfId="0" applyNumberFormat="1" applyFont="1" applyFill="1" applyBorder="1" applyAlignment="1">
      <alignment horizontal="right" vertical="top" wrapText="1"/>
    </xf>
    <xf numFmtId="0" fontId="71" fillId="0" borderId="12" xfId="0" applyFont="1" applyFill="1" applyBorder="1" applyAlignment="1">
      <alignment vertical="top" wrapText="1"/>
    </xf>
    <xf numFmtId="0" fontId="71" fillId="0" borderId="11" xfId="0" applyFont="1" applyFill="1" applyBorder="1" applyAlignment="1">
      <alignment vertical="top" wrapText="1"/>
    </xf>
    <xf numFmtId="9" fontId="5" fillId="0" borderId="11" xfId="0" applyNumberFormat="1" applyFont="1" applyFill="1" applyBorder="1" applyAlignment="1">
      <alignment vertical="top" wrapText="1"/>
    </xf>
    <xf numFmtId="0" fontId="0" fillId="0" borderId="10" xfId="0" applyBorder="1"/>
    <xf numFmtId="0" fontId="5" fillId="0" borderId="13" xfId="0" applyFont="1" applyFill="1" applyBorder="1" applyAlignment="1">
      <alignment vertical="top"/>
    </xf>
    <xf numFmtId="0" fontId="71" fillId="0" borderId="10" xfId="0" applyFont="1" applyFill="1" applyBorder="1" applyAlignment="1">
      <alignment vertical="top" wrapText="1"/>
    </xf>
    <xf numFmtId="43" fontId="5" fillId="8" borderId="41" xfId="4" applyFont="1" applyFill="1" applyBorder="1" applyAlignment="1">
      <alignment horizontal="right" vertical="top" wrapText="1"/>
    </xf>
    <xf numFmtId="0" fontId="71" fillId="8" borderId="50" xfId="0" applyFont="1" applyFill="1" applyBorder="1" applyAlignment="1">
      <alignment vertical="top" wrapText="1"/>
    </xf>
    <xf numFmtId="0" fontId="71" fillId="8" borderId="43" xfId="0" applyFont="1" applyFill="1" applyBorder="1" applyAlignment="1">
      <alignment vertical="top" wrapText="1"/>
    </xf>
    <xf numFmtId="0" fontId="71" fillId="0" borderId="46" xfId="0" applyFont="1" applyFill="1" applyBorder="1" applyAlignment="1">
      <alignment vertical="top" wrapText="1"/>
    </xf>
    <xf numFmtId="43" fontId="71" fillId="0" borderId="13" xfId="4" applyFont="1" applyFill="1" applyBorder="1" applyAlignment="1">
      <alignment horizontal="right" vertical="top" wrapText="1"/>
    </xf>
    <xf numFmtId="0" fontId="71" fillId="0" borderId="13" xfId="0" applyFont="1" applyFill="1" applyBorder="1" applyAlignment="1">
      <alignment horizontal="center" vertical="top" wrapText="1"/>
    </xf>
    <xf numFmtId="2" fontId="71" fillId="0" borderId="13" xfId="0" applyNumberFormat="1" applyFont="1" applyFill="1" applyBorder="1" applyAlignment="1">
      <alignment horizontal="right" vertical="top" wrapText="1"/>
    </xf>
    <xf numFmtId="0" fontId="71" fillId="0" borderId="13" xfId="0" applyFont="1" applyFill="1" applyBorder="1" applyAlignment="1">
      <alignment vertical="top" wrapText="1"/>
    </xf>
    <xf numFmtId="0" fontId="72" fillId="5" borderId="13" xfId="0" applyFont="1" applyFill="1" applyBorder="1" applyAlignment="1">
      <alignment horizontal="left" vertical="top" wrapText="1" indent="1"/>
    </xf>
    <xf numFmtId="0" fontId="72" fillId="5" borderId="13" xfId="0" applyFont="1" applyFill="1" applyBorder="1" applyAlignment="1">
      <alignment horizontal="right" vertical="top" wrapText="1"/>
    </xf>
    <xf numFmtId="0" fontId="72" fillId="5" borderId="13" xfId="0" applyFont="1" applyFill="1" applyBorder="1" applyAlignment="1">
      <alignment vertical="top" wrapText="1"/>
    </xf>
    <xf numFmtId="0" fontId="71" fillId="6" borderId="50" xfId="0" applyFont="1" applyFill="1" applyBorder="1" applyAlignment="1">
      <alignment vertical="top" wrapText="1"/>
    </xf>
    <xf numFmtId="0" fontId="71" fillId="6" borderId="43" xfId="0" applyFont="1" applyFill="1" applyBorder="1" applyAlignment="1">
      <alignment vertical="top" wrapText="1"/>
    </xf>
    <xf numFmtId="0" fontId="70" fillId="0" borderId="40" xfId="0" applyFont="1" applyBorder="1" applyAlignment="1">
      <alignment horizontal="right" vertical="top"/>
    </xf>
    <xf numFmtId="0" fontId="1" fillId="0" borderId="40" xfId="0" applyFont="1" applyBorder="1" applyAlignment="1">
      <alignment vertical="top"/>
    </xf>
    <xf numFmtId="0" fontId="71" fillId="0" borderId="51" xfId="0" applyFont="1" applyFill="1" applyBorder="1" applyAlignment="1">
      <alignment vertical="top" wrapText="1"/>
    </xf>
    <xf numFmtId="43" fontId="5" fillId="8" borderId="52" xfId="4" applyFont="1" applyFill="1" applyBorder="1" applyAlignment="1">
      <alignment horizontal="right" vertical="top" wrapText="1"/>
    </xf>
    <xf numFmtId="0" fontId="71" fillId="8" borderId="42" xfId="0" applyNumberFormat="1" applyFont="1" applyFill="1" applyBorder="1" applyAlignment="1">
      <alignment vertical="top" wrapText="1"/>
    </xf>
    <xf numFmtId="0" fontId="71" fillId="8" borderId="44" xfId="0" applyFont="1" applyFill="1" applyBorder="1" applyAlignment="1">
      <alignment vertical="top" wrapText="1"/>
    </xf>
    <xf numFmtId="0" fontId="71" fillId="0" borderId="46" xfId="0" applyNumberFormat="1" applyFont="1" applyFill="1" applyBorder="1" applyAlignment="1">
      <alignment vertical="top" wrapText="1"/>
    </xf>
    <xf numFmtId="43" fontId="0" fillId="0" borderId="0" xfId="0" applyNumberFormat="1"/>
    <xf numFmtId="43" fontId="71" fillId="0" borderId="13" xfId="4" applyFont="1" applyFill="1" applyBorder="1" applyAlignment="1">
      <alignment vertical="top" wrapText="1"/>
    </xf>
    <xf numFmtId="0" fontId="71" fillId="0" borderId="50" xfId="0" applyFont="1" applyFill="1" applyBorder="1" applyAlignment="1">
      <alignment vertical="top" wrapText="1"/>
    </xf>
    <xf numFmtId="0" fontId="5" fillId="0" borderId="43" xfId="0" applyFont="1" applyFill="1" applyBorder="1" applyAlignment="1">
      <alignment horizontal="left" vertical="top" wrapText="1"/>
    </xf>
    <xf numFmtId="0" fontId="5" fillId="0" borderId="45" xfId="0" applyFont="1" applyFill="1" applyBorder="1" applyAlignment="1">
      <alignment horizontal="left" vertical="top" wrapText="1"/>
    </xf>
    <xf numFmtId="0" fontId="71" fillId="6" borderId="12" xfId="0" applyFont="1" applyFill="1" applyBorder="1" applyAlignment="1">
      <alignment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75" fillId="0" borderId="0" xfId="6" applyNumberFormat="1" applyFont="1" applyAlignment="1"/>
    <xf numFmtId="0" fontId="75" fillId="0" borderId="0" xfId="6" applyNumberFormat="1" applyFont="1" applyAlignment="1" applyProtection="1">
      <protection locked="0"/>
    </xf>
    <xf numFmtId="49" fontId="77" fillId="11" borderId="55" xfId="6" applyNumberFormat="1" applyFont="1" applyFill="1" applyBorder="1" applyAlignment="1">
      <alignment horizontal="center"/>
    </xf>
    <xf numFmtId="49" fontId="77" fillId="11" borderId="66" xfId="6" applyNumberFormat="1" applyFont="1" applyFill="1" applyBorder="1" applyAlignment="1">
      <alignment horizontal="center"/>
    </xf>
    <xf numFmtId="165" fontId="77" fillId="11" borderId="58" xfId="6" applyNumberFormat="1" applyFont="1" applyFill="1" applyBorder="1" applyAlignment="1">
      <alignment horizontal="right"/>
    </xf>
    <xf numFmtId="165" fontId="77" fillId="11" borderId="57" xfId="6" applyNumberFormat="1" applyFont="1" applyFill="1" applyBorder="1" applyAlignment="1">
      <alignment horizontal="right"/>
    </xf>
    <xf numFmtId="49" fontId="77" fillId="11" borderId="55" xfId="6" applyNumberFormat="1" applyFont="1" applyFill="1" applyBorder="1" applyAlignment="1">
      <alignment horizontal="right"/>
    </xf>
    <xf numFmtId="49" fontId="77" fillId="12" borderId="55" xfId="6" applyNumberFormat="1" applyFont="1" applyFill="1" applyBorder="1" applyAlignment="1">
      <alignment horizontal="center"/>
    </xf>
    <xf numFmtId="165" fontId="77" fillId="12" borderId="57" xfId="6" applyNumberFormat="1" applyFont="1" applyFill="1" applyBorder="1" applyAlignment="1">
      <alignment horizontal="right"/>
    </xf>
    <xf numFmtId="49" fontId="77" fillId="12" borderId="55" xfId="6" applyNumberFormat="1" applyFont="1" applyFill="1" applyBorder="1" applyAlignment="1">
      <alignment horizontal="right"/>
    </xf>
    <xf numFmtId="0" fontId="76" fillId="0" borderId="60" xfId="6" applyNumberFormat="1" applyFont="1" applyFill="1" applyBorder="1" applyAlignment="1">
      <alignment horizontal="left"/>
    </xf>
    <xf numFmtId="0" fontId="76" fillId="0" borderId="59" xfId="6" applyNumberFormat="1" applyFont="1" applyFill="1" applyBorder="1" applyAlignment="1">
      <alignment horizontal="left"/>
    </xf>
    <xf numFmtId="0" fontId="76" fillId="0" borderId="64" xfId="6" applyNumberFormat="1" applyFont="1" applyFill="1" applyBorder="1" applyAlignment="1">
      <alignment horizontal="left"/>
    </xf>
    <xf numFmtId="0" fontId="78" fillId="0" borderId="63" xfId="6" applyNumberFormat="1" applyFont="1" applyFill="1" applyBorder="1" applyAlignment="1">
      <alignment horizontal="center"/>
    </xf>
    <xf numFmtId="0" fontId="75" fillId="0" borderId="62" xfId="6" applyNumberFormat="1" applyFont="1" applyFill="1" applyBorder="1" applyAlignment="1"/>
    <xf numFmtId="49" fontId="78" fillId="0" borderId="62" xfId="6" applyNumberFormat="1" applyFont="1" applyFill="1" applyBorder="1" applyAlignment="1">
      <alignment horizontal="right"/>
    </xf>
    <xf numFmtId="0" fontId="78" fillId="0" borderId="58" xfId="6" applyNumberFormat="1" applyFont="1" applyFill="1" applyBorder="1" applyAlignment="1">
      <alignment horizontal="right"/>
    </xf>
    <xf numFmtId="165" fontId="78" fillId="0" borderId="57" xfId="6" applyNumberFormat="1" applyFont="1" applyFill="1" applyBorder="1" applyAlignment="1">
      <alignment horizontal="right"/>
    </xf>
    <xf numFmtId="0" fontId="78" fillId="0" borderId="61" xfId="6" applyNumberFormat="1" applyFont="1" applyFill="1" applyBorder="1" applyAlignment="1">
      <alignment horizontal="center"/>
    </xf>
    <xf numFmtId="0" fontId="75" fillId="0" borderId="0" xfId="6" applyNumberFormat="1" applyFont="1" applyFill="1" applyBorder="1" applyAlignment="1"/>
    <xf numFmtId="49" fontId="78" fillId="0" borderId="0" xfId="6" applyNumberFormat="1" applyFont="1" applyFill="1" applyBorder="1" applyAlignment="1">
      <alignment horizontal="right"/>
    </xf>
    <xf numFmtId="10" fontId="78" fillId="0" borderId="58" xfId="6" applyNumberFormat="1" applyFont="1" applyFill="1" applyBorder="1" applyAlignment="1">
      <alignment horizontal="right"/>
    </xf>
    <xf numFmtId="0" fontId="78" fillId="0" borderId="60" xfId="6" applyNumberFormat="1" applyFont="1" applyFill="1" applyBorder="1" applyAlignment="1">
      <alignment horizontal="center"/>
    </xf>
    <xf numFmtId="0" fontId="75" fillId="0" borderId="59" xfId="6" applyNumberFormat="1" applyFont="1" applyFill="1" applyBorder="1" applyAlignment="1"/>
    <xf numFmtId="49" fontId="78" fillId="0" borderId="59" xfId="6" applyNumberFormat="1" applyFont="1" applyFill="1" applyBorder="1" applyAlignment="1">
      <alignment horizontal="right"/>
    </xf>
    <xf numFmtId="165" fontId="77" fillId="0" borderId="57" xfId="6" applyNumberFormat="1" applyFont="1" applyFill="1" applyBorder="1" applyAlignment="1">
      <alignment horizontal="right" vertical="top" wrapText="1"/>
    </xf>
    <xf numFmtId="9" fontId="77" fillId="0" borderId="57" xfId="7" applyFont="1" applyFill="1" applyBorder="1" applyAlignment="1">
      <alignment horizontal="right" vertical="top" wrapText="1"/>
    </xf>
    <xf numFmtId="0" fontId="77" fillId="0" borderId="67" xfId="6" applyNumberFormat="1" applyFont="1" applyFill="1" applyBorder="1" applyAlignment="1">
      <alignment horizontal="left" vertical="top" wrapText="1"/>
    </xf>
    <xf numFmtId="165" fontId="77" fillId="0" borderId="71" xfId="6" applyNumberFormat="1" applyFont="1" applyFill="1" applyBorder="1" applyAlignment="1">
      <alignment horizontal="right" vertical="top" wrapText="1"/>
    </xf>
    <xf numFmtId="0" fontId="77" fillId="0" borderId="66" xfId="6" applyNumberFormat="1" applyFont="1" applyFill="1" applyBorder="1" applyAlignment="1">
      <alignment horizontal="left" vertical="top" wrapText="1"/>
    </xf>
    <xf numFmtId="0" fontId="77" fillId="12" borderId="63" xfId="6" applyNumberFormat="1" applyFont="1" applyFill="1" applyBorder="1" applyAlignment="1">
      <alignment horizontal="center"/>
    </xf>
    <xf numFmtId="165" fontId="78" fillId="12" borderId="57" xfId="6" applyNumberFormat="1" applyFont="1" applyFill="1" applyBorder="1" applyAlignment="1">
      <alignment horizontal="right"/>
    </xf>
    <xf numFmtId="0" fontId="77" fillId="12" borderId="60" xfId="6" applyNumberFormat="1" applyFont="1" applyFill="1" applyBorder="1" applyAlignment="1">
      <alignment horizontal="center"/>
    </xf>
    <xf numFmtId="0" fontId="77" fillId="12" borderId="59" xfId="6" applyNumberFormat="1" applyFont="1" applyFill="1" applyBorder="1" applyAlignment="1">
      <alignment horizontal="right"/>
    </xf>
    <xf numFmtId="165" fontId="77" fillId="12" borderId="59" xfId="6" applyNumberFormat="1" applyFont="1" applyFill="1" applyBorder="1" applyAlignment="1">
      <alignment horizontal="right"/>
    </xf>
    <xf numFmtId="0" fontId="75" fillId="12" borderId="0" xfId="6" applyNumberFormat="1" applyFont="1" applyFill="1" applyAlignment="1"/>
    <xf numFmtId="0" fontId="75" fillId="0" borderId="72" xfId="6" applyNumberFormat="1" applyFont="1" applyBorder="1" applyAlignment="1"/>
    <xf numFmtId="0" fontId="75" fillId="0" borderId="73" xfId="6" applyFont="1" applyFill="1" applyBorder="1" applyAlignment="1"/>
    <xf numFmtId="0" fontId="75" fillId="0" borderId="75" xfId="6" applyFont="1" applyFill="1" applyBorder="1" applyAlignment="1"/>
    <xf numFmtId="0" fontId="75" fillId="0" borderId="74" xfId="6" applyFont="1" applyFill="1" applyBorder="1" applyAlignment="1"/>
    <xf numFmtId="49" fontId="76" fillId="0" borderId="67" xfId="6" applyNumberFormat="1" applyFont="1" applyFill="1" applyBorder="1" applyAlignment="1">
      <alignment horizontal="center" vertical="top" wrapText="1"/>
    </xf>
    <xf numFmtId="0" fontId="76" fillId="0" borderId="67" xfId="6" applyNumberFormat="1" applyFont="1" applyFill="1" applyBorder="1" applyAlignment="1" applyProtection="1">
      <alignment horizontal="center" vertical="top" wrapText="1"/>
      <protection locked="0"/>
    </xf>
    <xf numFmtId="0" fontId="76" fillId="0" borderId="67" xfId="6" applyNumberFormat="1" applyFont="1" applyFill="1" applyBorder="1" applyAlignment="1">
      <alignment horizontal="center" vertical="top" wrapText="1"/>
    </xf>
    <xf numFmtId="49" fontId="77" fillId="12" borderId="67" xfId="6" applyNumberFormat="1" applyFont="1" applyFill="1" applyBorder="1" applyAlignment="1">
      <alignment horizontal="center"/>
    </xf>
    <xf numFmtId="0" fontId="75" fillId="0" borderId="67" xfId="6" applyNumberFormat="1" applyFont="1" applyFill="1" applyBorder="1" applyAlignment="1">
      <alignment horizontal="center"/>
    </xf>
    <xf numFmtId="49" fontId="77" fillId="12" borderId="57" xfId="6" applyNumberFormat="1" applyFont="1" applyFill="1" applyBorder="1" applyAlignment="1">
      <alignment horizontal="right"/>
    </xf>
    <xf numFmtId="49" fontId="76" fillId="0" borderId="68" xfId="6" applyNumberFormat="1" applyFont="1" applyFill="1" applyBorder="1" applyAlignment="1">
      <alignment vertical="top" wrapText="1"/>
    </xf>
    <xf numFmtId="0" fontId="76" fillId="0" borderId="68" xfId="6" applyNumberFormat="1" applyFont="1" applyFill="1" applyBorder="1" applyAlignment="1" applyProtection="1">
      <alignment vertical="top" wrapText="1"/>
      <protection locked="0"/>
    </xf>
    <xf numFmtId="49" fontId="76" fillId="0" borderId="68" xfId="6" applyNumberFormat="1" applyFont="1" applyFill="1" applyBorder="1" applyAlignment="1" applyProtection="1">
      <alignment vertical="top" wrapText="1"/>
      <protection locked="0"/>
    </xf>
    <xf numFmtId="0" fontId="76" fillId="0" borderId="68" xfId="6" applyNumberFormat="1" applyFont="1" applyFill="1" applyBorder="1" applyAlignment="1">
      <alignment vertical="top" wrapText="1"/>
    </xf>
    <xf numFmtId="49" fontId="77" fillId="12" borderId="68" xfId="6" applyNumberFormat="1" applyFont="1" applyFill="1" applyBorder="1" applyAlignment="1">
      <alignment horizontal="center"/>
    </xf>
    <xf numFmtId="49" fontId="76" fillId="0" borderId="68" xfId="6" applyNumberFormat="1" applyFont="1" applyFill="1" applyBorder="1" applyAlignment="1">
      <alignment horizontal="left" vertical="center" wrapText="1"/>
    </xf>
    <xf numFmtId="0" fontId="76" fillId="0" borderId="68" xfId="6" applyNumberFormat="1" applyFont="1" applyFill="1" applyBorder="1" applyAlignment="1">
      <alignment horizontal="right" vertical="top" wrapText="1"/>
    </xf>
    <xf numFmtId="49" fontId="76" fillId="0" borderId="68" xfId="6" applyNumberFormat="1" applyFont="1" applyFill="1" applyBorder="1" applyAlignment="1" applyProtection="1">
      <alignment horizontal="right" vertical="top" wrapText="1"/>
      <protection locked="0"/>
    </xf>
    <xf numFmtId="49" fontId="77" fillId="12" borderId="68" xfId="6" applyNumberFormat="1" applyFont="1" applyFill="1" applyBorder="1" applyAlignment="1">
      <alignment horizontal="right"/>
    </xf>
    <xf numFmtId="0" fontId="75" fillId="0" borderId="68" xfId="6" applyNumberFormat="1" applyFont="1" applyFill="1" applyBorder="1" applyAlignment="1">
      <alignment horizontal="right" vertical="center" wrapText="1"/>
    </xf>
    <xf numFmtId="9" fontId="76" fillId="0" borderId="68" xfId="6" applyNumberFormat="1" applyFont="1" applyFill="1" applyBorder="1" applyAlignment="1">
      <alignment horizontal="right" vertical="top" wrapText="1"/>
    </xf>
    <xf numFmtId="0" fontId="75" fillId="0" borderId="68" xfId="6" applyNumberFormat="1" applyFont="1" applyFill="1" applyBorder="1" applyAlignment="1">
      <alignment horizontal="left" vertical="center" wrapText="1"/>
    </xf>
    <xf numFmtId="165" fontId="76" fillId="0" borderId="57" xfId="6" applyNumberFormat="1" applyFont="1" applyFill="1" applyBorder="1" applyAlignment="1">
      <alignment horizontal="right" vertical="top" wrapText="1"/>
    </xf>
    <xf numFmtId="165" fontId="76" fillId="0" borderId="57" xfId="6" applyNumberFormat="1" applyFont="1" applyFill="1" applyBorder="1" applyAlignment="1" applyProtection="1">
      <alignment horizontal="right" vertical="top" wrapText="1"/>
      <protection locked="0"/>
    </xf>
    <xf numFmtId="0" fontId="75" fillId="0" borderId="57" xfId="6" applyNumberFormat="1" applyFont="1" applyFill="1" applyBorder="1" applyAlignment="1">
      <alignment wrapText="1"/>
    </xf>
    <xf numFmtId="165" fontId="76" fillId="0" borderId="68" xfId="6" applyNumberFormat="1" applyFont="1" applyFill="1" applyBorder="1" applyAlignment="1">
      <alignment horizontal="right" vertical="top"/>
    </xf>
    <xf numFmtId="165" fontId="76" fillId="0" borderId="68" xfId="6" applyNumberFormat="1" applyFont="1" applyFill="1" applyBorder="1" applyAlignment="1" applyProtection="1">
      <alignment horizontal="right" vertical="top"/>
      <protection locked="0"/>
    </xf>
    <xf numFmtId="49" fontId="76" fillId="0" borderId="58" xfId="6" applyNumberFormat="1" applyFont="1" applyFill="1" applyBorder="1" applyAlignment="1">
      <alignment horizontal="left" vertical="center" wrapText="1"/>
    </xf>
    <xf numFmtId="0" fontId="75" fillId="0" borderId="76" xfId="6" applyNumberFormat="1" applyFont="1" applyFill="1" applyBorder="1" applyAlignment="1">
      <alignment horizontal="right" vertical="center" wrapText="1"/>
    </xf>
    <xf numFmtId="0" fontId="75" fillId="0" borderId="76" xfId="6" applyNumberFormat="1" applyFont="1" applyFill="1" applyBorder="1" applyAlignment="1">
      <alignment horizontal="left" vertical="center" wrapText="1"/>
    </xf>
    <xf numFmtId="0" fontId="75" fillId="0" borderId="77" xfId="6" applyFont="1" applyFill="1" applyBorder="1" applyAlignment="1"/>
    <xf numFmtId="0" fontId="75" fillId="0" borderId="78" xfId="6" applyFont="1" applyFill="1" applyBorder="1" applyAlignment="1"/>
    <xf numFmtId="49" fontId="77" fillId="12" borderId="67" xfId="6" applyNumberFormat="1" applyFont="1" applyFill="1" applyBorder="1" applyAlignment="1">
      <alignment horizontal="right"/>
    </xf>
    <xf numFmtId="165" fontId="76" fillId="0" borderId="79" xfId="6" applyNumberFormat="1" applyFont="1" applyFill="1" applyBorder="1" applyAlignment="1">
      <alignment horizontal="right" vertical="top"/>
    </xf>
    <xf numFmtId="9" fontId="76" fillId="0" borderId="81" xfId="6" applyNumberFormat="1" applyFont="1" applyFill="1" applyBorder="1" applyAlignment="1">
      <alignment horizontal="right" vertical="top" wrapText="1"/>
    </xf>
    <xf numFmtId="9" fontId="76" fillId="0" borderId="73" xfId="6" applyNumberFormat="1" applyFont="1" applyFill="1" applyBorder="1" applyAlignment="1">
      <alignment horizontal="right" vertical="top" wrapText="1"/>
    </xf>
    <xf numFmtId="0" fontId="76" fillId="0" borderId="81" xfId="6" applyNumberFormat="1" applyFont="1" applyFill="1" applyBorder="1" applyAlignment="1">
      <alignment horizontal="right" vertical="top" wrapText="1"/>
    </xf>
    <xf numFmtId="0" fontId="76" fillId="0" borderId="73" xfId="6" applyNumberFormat="1" applyFont="1" applyFill="1" applyBorder="1" applyAlignment="1">
      <alignment horizontal="right" vertical="top" wrapText="1"/>
    </xf>
    <xf numFmtId="0" fontId="75" fillId="0" borderId="82" xfId="6" applyFont="1" applyFill="1" applyBorder="1" applyAlignment="1"/>
    <xf numFmtId="0" fontId="76" fillId="0" borderId="58" xfId="6" applyNumberFormat="1" applyFont="1" applyFill="1" applyBorder="1" applyAlignment="1">
      <alignment horizontal="right" vertical="top" wrapText="1"/>
    </xf>
    <xf numFmtId="49" fontId="76" fillId="0" borderId="58" xfId="6" applyNumberFormat="1" applyFont="1" applyFill="1" applyBorder="1" applyAlignment="1">
      <alignment horizontal="right" vertical="top" wrapText="1"/>
    </xf>
    <xf numFmtId="0" fontId="76" fillId="0" borderId="68" xfId="6" applyNumberFormat="1" applyFont="1" applyFill="1" applyBorder="1" applyAlignment="1">
      <alignment horizontal="left" vertical="top" wrapText="1"/>
    </xf>
    <xf numFmtId="0" fontId="31" fillId="3" borderId="23" xfId="0" applyFont="1" applyFill="1" applyBorder="1" applyAlignment="1" applyProtection="1">
      <alignment horizontal="center" vertical="center"/>
    </xf>
    <xf numFmtId="0" fontId="32" fillId="3" borderId="17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33" fillId="3" borderId="25" xfId="0" applyFont="1" applyFill="1" applyBorder="1" applyAlignment="1" applyProtection="1">
      <alignment horizontal="center" vertical="top" wrapText="1"/>
    </xf>
    <xf numFmtId="0" fontId="34" fillId="3" borderId="26" xfId="0" applyFont="1" applyFill="1" applyBorder="1" applyAlignment="1">
      <alignment horizontal="center" vertical="top" wrapText="1"/>
    </xf>
    <xf numFmtId="0" fontId="34" fillId="3" borderId="27" xfId="0" applyFont="1" applyFill="1" applyBorder="1" applyAlignment="1">
      <alignment horizontal="center" vertical="top" wrapText="1"/>
    </xf>
    <xf numFmtId="0" fontId="20" fillId="2" borderId="0" xfId="0" applyFont="1" applyFill="1" applyBorder="1" applyAlignment="1" applyProtection="1">
      <alignment horizontal="center" vertical="top"/>
    </xf>
    <xf numFmtId="0" fontId="33" fillId="3" borderId="28" xfId="0" applyFont="1" applyFill="1" applyBorder="1" applyAlignment="1" applyProtection="1">
      <alignment horizontal="center" vertical="top" wrapText="1"/>
    </xf>
    <xf numFmtId="0" fontId="34" fillId="3" borderId="0" xfId="0" applyFont="1" applyFill="1" applyBorder="1" applyAlignment="1">
      <alignment horizontal="center" vertical="top" wrapText="1"/>
    </xf>
    <xf numFmtId="0" fontId="34" fillId="3" borderId="29" xfId="0" applyFont="1" applyFill="1" applyBorder="1" applyAlignment="1">
      <alignment horizontal="center" vertical="top" wrapText="1"/>
    </xf>
    <xf numFmtId="0" fontId="41" fillId="3" borderId="3" xfId="0" applyFont="1" applyFill="1" applyBorder="1" applyAlignment="1" applyProtection="1"/>
    <xf numFmtId="0" fontId="41" fillId="3" borderId="4" xfId="0" applyFont="1" applyFill="1" applyBorder="1" applyAlignment="1" applyProtection="1"/>
    <xf numFmtId="0" fontId="41" fillId="3" borderId="5" xfId="0" applyFont="1" applyFill="1" applyBorder="1" applyAlignment="1" applyProtection="1"/>
    <xf numFmtId="0" fontId="44" fillId="5" borderId="0" xfId="0" applyFont="1" applyFill="1" applyBorder="1" applyAlignment="1" applyProtection="1"/>
    <xf numFmtId="0" fontId="31" fillId="3" borderId="30" xfId="0" applyFont="1" applyFill="1" applyBorder="1" applyAlignment="1" applyProtection="1">
      <alignment horizontal="center" vertical="center"/>
    </xf>
    <xf numFmtId="0" fontId="32" fillId="3" borderId="31" xfId="0" applyFont="1" applyFill="1" applyBorder="1" applyAlignment="1">
      <alignment horizontal="center" vertical="center"/>
    </xf>
    <xf numFmtId="0" fontId="32" fillId="3" borderId="32" xfId="0" applyFont="1" applyFill="1" applyBorder="1" applyAlignment="1">
      <alignment horizontal="center" vertical="center"/>
    </xf>
    <xf numFmtId="0" fontId="41" fillId="2" borderId="3" xfId="0" applyFont="1" applyFill="1" applyBorder="1" applyAlignment="1" applyProtection="1">
      <alignment horizontal="center" vertical="top"/>
    </xf>
    <xf numFmtId="0" fontId="41" fillId="2" borderId="4" xfId="0" applyFont="1" applyFill="1" applyBorder="1" applyAlignment="1" applyProtection="1">
      <alignment horizontal="center" vertical="top"/>
    </xf>
    <xf numFmtId="0" fontId="41" fillId="2" borderId="5" xfId="0" applyFont="1" applyFill="1" applyBorder="1" applyAlignment="1" applyProtection="1">
      <alignment horizontal="center" vertical="top"/>
    </xf>
    <xf numFmtId="4" fontId="45" fillId="3" borderId="7" xfId="0" applyNumberFormat="1" applyFont="1" applyFill="1" applyBorder="1" applyAlignment="1" applyProtection="1"/>
    <xf numFmtId="0" fontId="38" fillId="3" borderId="7" xfId="0" applyFont="1" applyFill="1" applyBorder="1" applyAlignment="1"/>
    <xf numFmtId="0" fontId="51" fillId="3" borderId="34" xfId="0" applyFont="1" applyFill="1" applyBorder="1" applyAlignment="1" applyProtection="1">
      <alignment horizontal="center" vertical="top" wrapText="1"/>
    </xf>
    <xf numFmtId="0" fontId="51" fillId="3" borderId="14" xfId="0" applyFont="1" applyFill="1" applyBorder="1" applyAlignment="1" applyProtection="1">
      <alignment horizontal="center" vertical="top" wrapText="1"/>
    </xf>
    <xf numFmtId="0" fontId="51" fillId="3" borderId="35" xfId="0" applyFont="1" applyFill="1" applyBorder="1" applyAlignment="1" applyProtection="1">
      <alignment horizontal="center" vertical="top" wrapText="1"/>
    </xf>
    <xf numFmtId="0" fontId="39" fillId="6" borderId="16" xfId="0" applyFont="1" applyFill="1" applyBorder="1" applyAlignment="1">
      <alignment horizontal="center" vertical="center" wrapText="1"/>
    </xf>
    <xf numFmtId="0" fontId="22" fillId="6" borderId="36" xfId="0" applyFont="1" applyFill="1" applyBorder="1" applyAlignment="1">
      <alignment horizontal="center" vertical="center"/>
    </xf>
    <xf numFmtId="0" fontId="31" fillId="3" borderId="33" xfId="0" applyFont="1" applyFill="1" applyBorder="1" applyAlignment="1" applyProtection="1">
      <alignment horizontal="center" vertical="top"/>
    </xf>
    <xf numFmtId="0" fontId="31" fillId="3" borderId="21" xfId="0" applyFont="1" applyFill="1" applyBorder="1" applyAlignment="1" applyProtection="1">
      <alignment horizontal="center" vertical="top"/>
    </xf>
    <xf numFmtId="0" fontId="31" fillId="3" borderId="22" xfId="0" applyFont="1" applyFill="1" applyBorder="1" applyAlignment="1" applyProtection="1">
      <alignment horizontal="center" vertical="top"/>
    </xf>
    <xf numFmtId="0" fontId="33" fillId="3" borderId="33" xfId="0" applyFont="1" applyFill="1" applyBorder="1" applyAlignment="1" applyProtection="1">
      <alignment horizontal="center" vertical="top"/>
    </xf>
    <xf numFmtId="0" fontId="33" fillId="3" borderId="21" xfId="0" applyFont="1" applyFill="1" applyBorder="1" applyAlignment="1" applyProtection="1">
      <alignment horizontal="center" vertical="top"/>
    </xf>
    <xf numFmtId="0" fontId="33" fillId="3" borderId="22" xfId="0" applyFont="1" applyFill="1" applyBorder="1" applyAlignment="1" applyProtection="1">
      <alignment horizontal="center" vertical="top"/>
    </xf>
    <xf numFmtId="0" fontId="31" fillId="3" borderId="37" xfId="0" applyFont="1" applyFill="1" applyBorder="1" applyAlignment="1" applyProtection="1">
      <alignment horizontal="center" vertical="center" wrapText="1"/>
    </xf>
    <xf numFmtId="0" fontId="32" fillId="3" borderId="38" xfId="0" applyFont="1" applyFill="1" applyBorder="1" applyAlignment="1">
      <alignment horizontal="center" vertical="center"/>
    </xf>
    <xf numFmtId="0" fontId="32" fillId="3" borderId="39" xfId="0" applyFont="1" applyFill="1" applyBorder="1" applyAlignment="1">
      <alignment horizontal="center" vertical="center"/>
    </xf>
    <xf numFmtId="0" fontId="31" fillId="3" borderId="3" xfId="0" applyFont="1" applyFill="1" applyBorder="1" applyAlignment="1" applyProtection="1">
      <alignment horizontal="center" vertical="center"/>
    </xf>
    <xf numFmtId="0" fontId="31" fillId="3" borderId="4" xfId="0" applyFont="1" applyFill="1" applyBorder="1" applyAlignment="1" applyProtection="1">
      <alignment horizontal="center" vertical="center"/>
    </xf>
    <xf numFmtId="0" fontId="31" fillId="3" borderId="5" xfId="0" applyFont="1" applyFill="1" applyBorder="1" applyAlignment="1" applyProtection="1">
      <alignment horizontal="center" vertical="center"/>
    </xf>
    <xf numFmtId="49" fontId="76" fillId="0" borderId="55" xfId="6" applyNumberFormat="1" applyFont="1" applyFill="1" applyBorder="1" applyAlignment="1">
      <alignment horizontal="right"/>
    </xf>
    <xf numFmtId="0" fontId="76" fillId="0" borderId="55" xfId="6" applyNumberFormat="1" applyFont="1" applyFill="1" applyBorder="1" applyAlignment="1">
      <alignment horizontal="right"/>
    </xf>
    <xf numFmtId="49" fontId="78" fillId="11" borderId="55" xfId="6" applyNumberFormat="1" applyFont="1" applyFill="1" applyBorder="1" applyAlignment="1">
      <alignment horizontal="left" vertical="center"/>
    </xf>
    <xf numFmtId="0" fontId="78" fillId="11" borderId="55" xfId="6" applyNumberFormat="1" applyFont="1" applyFill="1" applyBorder="1" applyAlignment="1">
      <alignment horizontal="left" vertical="center"/>
    </xf>
    <xf numFmtId="49" fontId="77" fillId="0" borderId="69" xfId="6" applyNumberFormat="1" applyFont="1" applyFill="1" applyBorder="1" applyAlignment="1">
      <alignment horizontal="left" vertical="top" wrapText="1"/>
    </xf>
    <xf numFmtId="0" fontId="77" fillId="0" borderId="56" xfId="6" applyNumberFormat="1" applyFont="1" applyFill="1" applyBorder="1" applyAlignment="1">
      <alignment horizontal="left" vertical="top" wrapText="1"/>
    </xf>
    <xf numFmtId="0" fontId="77" fillId="0" borderId="70" xfId="6" applyNumberFormat="1" applyFont="1" applyFill="1" applyBorder="1" applyAlignment="1">
      <alignment horizontal="left" vertical="top" wrapText="1"/>
    </xf>
    <xf numFmtId="0" fontId="76" fillId="0" borderId="55" xfId="6" applyNumberFormat="1" applyFont="1" applyFill="1" applyBorder="1" applyAlignment="1">
      <alignment horizontal="center"/>
    </xf>
    <xf numFmtId="0" fontId="76" fillId="0" borderId="65" xfId="6" applyNumberFormat="1" applyFont="1" applyFill="1" applyBorder="1" applyAlignment="1">
      <alignment horizontal="left"/>
    </xf>
    <xf numFmtId="0" fontId="39" fillId="10" borderId="10" xfId="6" applyFont="1" applyFill="1" applyBorder="1" applyAlignment="1" applyProtection="1">
      <alignment horizontal="center" vertical="center"/>
    </xf>
    <xf numFmtId="0" fontId="39" fillId="10" borderId="11" xfId="6" applyFont="1" applyFill="1" applyBorder="1" applyAlignment="1" applyProtection="1">
      <alignment horizontal="center" vertical="center"/>
    </xf>
    <xf numFmtId="0" fontId="39" fillId="10" borderId="12" xfId="6" applyFont="1" applyFill="1" applyBorder="1" applyAlignment="1" applyProtection="1">
      <alignment horizontal="center" vertical="center"/>
    </xf>
    <xf numFmtId="0" fontId="76" fillId="9" borderId="55" xfId="6" applyNumberFormat="1" applyFont="1" applyFill="1" applyBorder="1" applyAlignment="1">
      <alignment horizontal="right" vertical="top" wrapText="1"/>
    </xf>
    <xf numFmtId="49" fontId="78" fillId="12" borderId="55" xfId="6" applyNumberFormat="1" applyFont="1" applyFill="1" applyBorder="1" applyAlignment="1">
      <alignment horizontal="left" vertical="center"/>
    </xf>
    <xf numFmtId="0" fontId="78" fillId="12" borderId="55" xfId="6" applyNumberFormat="1" applyFont="1" applyFill="1" applyBorder="1" applyAlignment="1">
      <alignment horizontal="left" vertical="center"/>
    </xf>
    <xf numFmtId="0" fontId="76" fillId="0" borderId="55" xfId="6" applyNumberFormat="1" applyFont="1" applyFill="1" applyBorder="1" applyAlignment="1">
      <alignment horizontal="left"/>
    </xf>
    <xf numFmtId="49" fontId="78" fillId="12" borderId="62" xfId="6" applyNumberFormat="1" applyFont="1" applyFill="1" applyBorder="1" applyAlignment="1">
      <alignment horizontal="right"/>
    </xf>
    <xf numFmtId="0" fontId="78" fillId="12" borderId="62" xfId="6" applyNumberFormat="1" applyFont="1" applyFill="1" applyBorder="1" applyAlignment="1">
      <alignment horizontal="right"/>
    </xf>
    <xf numFmtId="0" fontId="76" fillId="9" borderId="80" xfId="6" applyNumberFormat="1" applyFont="1" applyFill="1" applyBorder="1" applyAlignment="1">
      <alignment horizontal="right" vertical="top" wrapText="1"/>
    </xf>
    <xf numFmtId="0" fontId="76" fillId="9" borderId="65" xfId="6" applyNumberFormat="1" applyFont="1" applyFill="1" applyBorder="1" applyAlignment="1">
      <alignment horizontal="right" vertical="top" wrapText="1"/>
    </xf>
    <xf numFmtId="0" fontId="31" fillId="3" borderId="37" xfId="0" applyFont="1" applyFill="1" applyBorder="1" applyAlignment="1" applyProtection="1">
      <alignment horizontal="center" vertical="center"/>
    </xf>
    <xf numFmtId="16" fontId="31" fillId="2" borderId="0" xfId="0" applyNumberFormat="1" applyFont="1" applyFill="1" applyBorder="1" applyAlignment="1" applyProtection="1">
      <alignment horizontal="center" vertical="top"/>
    </xf>
    <xf numFmtId="0" fontId="31" fillId="2" borderId="0" xfId="0" applyFont="1" applyFill="1" applyBorder="1" applyAlignment="1" applyProtection="1">
      <alignment horizontal="center" vertical="top"/>
    </xf>
    <xf numFmtId="0" fontId="5" fillId="0" borderId="54" xfId="0" applyFont="1" applyFill="1" applyBorder="1" applyAlignment="1">
      <alignment horizontal="center" vertical="top" wrapText="1"/>
    </xf>
    <xf numFmtId="0" fontId="5" fillId="6" borderId="45" xfId="0" applyFont="1" applyFill="1" applyBorder="1" applyAlignment="1">
      <alignment horizontal="left" vertical="top" wrapText="1"/>
    </xf>
    <xf numFmtId="0" fontId="5" fillId="6" borderId="43" xfId="0" applyFont="1" applyFill="1" applyBorder="1" applyAlignment="1">
      <alignment horizontal="left" vertical="top" wrapText="1"/>
    </xf>
    <xf numFmtId="0" fontId="71" fillId="6" borderId="12" xfId="0" applyFont="1" applyFill="1" applyBorder="1" applyAlignment="1">
      <alignment vertical="top" wrapText="1"/>
    </xf>
    <xf numFmtId="0" fontId="71" fillId="6" borderId="10" xfId="0" applyFont="1" applyFill="1" applyBorder="1" applyAlignment="1">
      <alignment vertical="top" wrapText="1"/>
    </xf>
    <xf numFmtId="0" fontId="5" fillId="8" borderId="41" xfId="0" applyFont="1" applyFill="1" applyBorder="1" applyAlignment="1">
      <alignment vertical="top" wrapText="1"/>
    </xf>
    <xf numFmtId="0" fontId="5" fillId="8" borderId="45" xfId="0" applyFont="1" applyFill="1" applyBorder="1" applyAlignment="1">
      <alignment vertical="top" wrapText="1"/>
    </xf>
    <xf numFmtId="0" fontId="73" fillId="0" borderId="0" xfId="0" applyFont="1" applyAlignment="1">
      <alignment horizontal="center" vertical="top" wrapText="1"/>
    </xf>
    <xf numFmtId="0" fontId="72" fillId="5" borderId="13" xfId="0" applyFont="1" applyFill="1" applyBorder="1" applyAlignment="1">
      <alignment horizontal="center" vertical="top" wrapText="1"/>
    </xf>
    <xf numFmtId="0" fontId="71" fillId="0" borderId="10" xfId="0" applyFont="1" applyFill="1" applyBorder="1" applyAlignment="1">
      <alignment horizontal="left" vertical="top" wrapText="1"/>
    </xf>
    <xf numFmtId="0" fontId="71" fillId="0" borderId="11" xfId="0" applyFont="1" applyFill="1" applyBorder="1" applyAlignment="1">
      <alignment horizontal="left" vertical="top" wrapText="1"/>
    </xf>
    <xf numFmtId="0" fontId="71" fillId="0" borderId="12" xfId="0" applyFont="1" applyFill="1" applyBorder="1" applyAlignment="1">
      <alignment horizontal="left" vertical="top" wrapText="1"/>
    </xf>
    <xf numFmtId="0" fontId="5" fillId="8" borderId="52" xfId="0" applyFont="1" applyFill="1" applyBorder="1" applyAlignment="1">
      <alignment vertical="top" wrapText="1"/>
    </xf>
    <xf numFmtId="0" fontId="5" fillId="8" borderId="53" xfId="0" applyFont="1" applyFill="1" applyBorder="1" applyAlignment="1">
      <alignment vertical="top" wrapText="1"/>
    </xf>
    <xf numFmtId="0" fontId="71" fillId="6" borderId="50" xfId="0" applyFont="1" applyFill="1" applyBorder="1" applyAlignment="1">
      <alignment vertical="top" wrapText="1"/>
    </xf>
    <xf numFmtId="0" fontId="71" fillId="6" borderId="45" xfId="0" applyFont="1" applyFill="1" applyBorder="1" applyAlignment="1">
      <alignment vertical="top" wrapText="1"/>
    </xf>
  </cellXfs>
  <cellStyles count="8">
    <cellStyle name="Navadno" xfId="0" builtinId="0"/>
    <cellStyle name="Navadno 2" xfId="1"/>
    <cellStyle name="Normal 2" xfId="6"/>
    <cellStyle name="Odstotek" xfId="2" builtinId="5"/>
    <cellStyle name="Percent 2" xfId="5"/>
    <cellStyle name="Percent 3" xfId="7"/>
    <cellStyle name="Slog 1" xfId="3"/>
    <cellStyle name="Vejica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114300</xdr:rowOff>
    </xdr:from>
    <xdr:to>
      <xdr:col>2</xdr:col>
      <xdr:colOff>781050</xdr:colOff>
      <xdr:row>5</xdr:row>
      <xdr:rowOff>47625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9000"/>
        <a:stretch>
          <a:fillRect/>
        </a:stretch>
      </xdr:blipFill>
      <xdr:spPr bwMode="auto">
        <a:xfrm>
          <a:off x="76200" y="114300"/>
          <a:ext cx="15716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47625</xdr:rowOff>
    </xdr:from>
    <xdr:to>
      <xdr:col>7</xdr:col>
      <xdr:colOff>0</xdr:colOff>
      <xdr:row>6</xdr:row>
      <xdr:rowOff>47625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>
          <a:off x="0" y="1019175"/>
          <a:ext cx="6010275" cy="0"/>
        </a:xfrm>
        <a:prstGeom prst="line">
          <a:avLst/>
        </a:prstGeom>
        <a:noFill/>
        <a:ln w="57150">
          <a:solidFill>
            <a:srgbClr val="80808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114300</xdr:rowOff>
    </xdr:from>
    <xdr:to>
      <xdr:col>2</xdr:col>
      <xdr:colOff>781050</xdr:colOff>
      <xdr:row>5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9000"/>
        <a:stretch>
          <a:fillRect/>
        </a:stretch>
      </xdr:blipFill>
      <xdr:spPr bwMode="auto">
        <a:xfrm>
          <a:off x="76200" y="114300"/>
          <a:ext cx="15049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47625</xdr:rowOff>
    </xdr:from>
    <xdr:to>
      <xdr:col>7</xdr:col>
      <xdr:colOff>0</xdr:colOff>
      <xdr:row>6</xdr:row>
      <xdr:rowOff>47625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0" y="847725"/>
          <a:ext cx="5819775" cy="0"/>
        </a:xfrm>
        <a:prstGeom prst="line">
          <a:avLst/>
        </a:prstGeom>
        <a:noFill/>
        <a:ln w="38100">
          <a:solidFill>
            <a:srgbClr val="80808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2</xdr:col>
      <xdr:colOff>552450</xdr:colOff>
      <xdr:row>0</xdr:row>
      <xdr:rowOff>0</xdr:rowOff>
    </xdr:to>
    <xdr:pic>
      <xdr:nvPicPr>
        <xdr:cNvPr id="307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19000"/>
        <a:stretch>
          <a:fillRect/>
        </a:stretch>
      </xdr:blipFill>
      <xdr:spPr bwMode="auto">
        <a:xfrm>
          <a:off x="7620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47625</xdr:rowOff>
    </xdr:from>
    <xdr:to>
      <xdr:col>6</xdr:col>
      <xdr:colOff>1095375</xdr:colOff>
      <xdr:row>6</xdr:row>
      <xdr:rowOff>47625</xdr:rowOff>
    </xdr:to>
    <xdr:sp macro="" textlink="">
      <xdr:nvSpPr>
        <xdr:cNvPr id="3074" name="Line 9"/>
        <xdr:cNvSpPr>
          <a:spLocks noChangeShapeType="1"/>
        </xdr:cNvSpPr>
      </xdr:nvSpPr>
      <xdr:spPr bwMode="auto">
        <a:xfrm>
          <a:off x="0" y="847725"/>
          <a:ext cx="5781675" cy="0"/>
        </a:xfrm>
        <a:prstGeom prst="line">
          <a:avLst/>
        </a:prstGeom>
        <a:noFill/>
        <a:ln w="5715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0</xdr:col>
      <xdr:colOff>114300</xdr:colOff>
      <xdr:row>1</xdr:row>
      <xdr:rowOff>0</xdr:rowOff>
    </xdr:from>
    <xdr:to>
      <xdr:col>2</xdr:col>
      <xdr:colOff>1019175</xdr:colOff>
      <xdr:row>5</xdr:row>
      <xdr:rowOff>76200</xdr:rowOff>
    </xdr:to>
    <xdr:pic>
      <xdr:nvPicPr>
        <xdr:cNvPr id="307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9000"/>
        <a:stretch>
          <a:fillRect/>
        </a:stretch>
      </xdr:blipFill>
      <xdr:spPr bwMode="auto">
        <a:xfrm>
          <a:off x="114300" y="133350"/>
          <a:ext cx="12954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114300</xdr:rowOff>
    </xdr:from>
    <xdr:to>
      <xdr:col>2</xdr:col>
      <xdr:colOff>781050</xdr:colOff>
      <xdr:row>5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9000"/>
        <a:stretch>
          <a:fillRect/>
        </a:stretch>
      </xdr:blipFill>
      <xdr:spPr bwMode="auto">
        <a:xfrm>
          <a:off x="76200" y="114300"/>
          <a:ext cx="17526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47625</xdr:rowOff>
    </xdr:from>
    <xdr:to>
      <xdr:col>7</xdr:col>
      <xdr:colOff>0</xdr:colOff>
      <xdr:row>6</xdr:row>
      <xdr:rowOff>47625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1019175"/>
          <a:ext cx="4267200" cy="0"/>
        </a:xfrm>
        <a:prstGeom prst="line">
          <a:avLst/>
        </a:prstGeom>
        <a:noFill/>
        <a:ln w="57150">
          <a:solidFill>
            <a:srgbClr val="80808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2</xdr:col>
      <xdr:colOff>552450</xdr:colOff>
      <xdr:row>0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19000"/>
        <a:stretch>
          <a:fillRect/>
        </a:stretch>
      </xdr:blipFill>
      <xdr:spPr bwMode="auto">
        <a:xfrm>
          <a:off x="76200" y="0"/>
          <a:ext cx="1657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47625</xdr:rowOff>
    </xdr:from>
    <xdr:to>
      <xdr:col>6</xdr:col>
      <xdr:colOff>1095375</xdr:colOff>
      <xdr:row>6</xdr:row>
      <xdr:rowOff>47625</xdr:rowOff>
    </xdr:to>
    <xdr:sp macro="" textlink="">
      <xdr:nvSpPr>
        <xdr:cNvPr id="3" name="Line 9"/>
        <xdr:cNvSpPr>
          <a:spLocks noChangeShapeType="1"/>
        </xdr:cNvSpPr>
      </xdr:nvSpPr>
      <xdr:spPr bwMode="auto">
        <a:xfrm>
          <a:off x="0" y="1019175"/>
          <a:ext cx="4133850" cy="0"/>
        </a:xfrm>
        <a:prstGeom prst="line">
          <a:avLst/>
        </a:prstGeom>
        <a:noFill/>
        <a:ln w="5715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0</xdr:col>
      <xdr:colOff>114300</xdr:colOff>
      <xdr:row>1</xdr:row>
      <xdr:rowOff>0</xdr:rowOff>
    </xdr:from>
    <xdr:to>
      <xdr:col>2</xdr:col>
      <xdr:colOff>600075</xdr:colOff>
      <xdr:row>5</xdr:row>
      <xdr:rowOff>76200</xdr:rowOff>
    </xdr:to>
    <xdr:pic>
      <xdr:nvPicPr>
        <xdr:cNvPr id="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9000"/>
        <a:stretch>
          <a:fillRect/>
        </a:stretch>
      </xdr:blipFill>
      <xdr:spPr bwMode="auto">
        <a:xfrm>
          <a:off x="114300" y="161925"/>
          <a:ext cx="16573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3057525</xdr:colOff>
      <xdr:row>106</xdr:row>
      <xdr:rowOff>9525</xdr:rowOff>
    </xdr:from>
    <xdr:to>
      <xdr:col>2</xdr:col>
      <xdr:colOff>0</xdr:colOff>
      <xdr:row>107</xdr:row>
      <xdr:rowOff>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173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3057525</xdr:colOff>
      <xdr:row>39</xdr:row>
      <xdr:rowOff>9525</xdr:rowOff>
    </xdr:from>
    <xdr:to>
      <xdr:col>2</xdr:col>
      <xdr:colOff>0</xdr:colOff>
      <xdr:row>39</xdr:row>
      <xdr:rowOff>161925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324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</sheetPr>
  <dimension ref="A1:G223"/>
  <sheetViews>
    <sheetView tabSelected="1" view="pageBreakPreview" zoomScaleNormal="100" zoomScaleSheetLayoutView="100" workbookViewId="0">
      <selection activeCell="L24" sqref="L24"/>
    </sheetView>
  </sheetViews>
  <sheetFormatPr defaultRowHeight="12.75"/>
  <cols>
    <col min="1" max="1" width="4.42578125" style="3" customWidth="1"/>
    <col min="2" max="2" width="8.5703125" style="3" customWidth="1"/>
    <col min="3" max="3" width="32.28515625" style="3" customWidth="1"/>
    <col min="4" max="4" width="4.28515625" style="3" customWidth="1"/>
    <col min="5" max="5" width="9.28515625" style="3" customWidth="1"/>
    <col min="6" max="6" width="12.85546875" style="2" customWidth="1"/>
    <col min="7" max="7" width="18.42578125" style="29" customWidth="1"/>
  </cols>
  <sheetData>
    <row r="1" spans="1:7">
      <c r="A1" s="7"/>
      <c r="B1"/>
      <c r="C1" s="8"/>
      <c r="D1" s="9"/>
      <c r="E1" s="15" t="s">
        <v>24</v>
      </c>
      <c r="F1" s="13"/>
      <c r="G1" s="27"/>
    </row>
    <row r="2" spans="1:7">
      <c r="A2" s="7"/>
      <c r="B2"/>
      <c r="C2" s="8"/>
      <c r="D2" s="9"/>
      <c r="E2" s="15" t="s">
        <v>25</v>
      </c>
      <c r="F2" s="13"/>
      <c r="G2" s="27"/>
    </row>
    <row r="3" spans="1:7">
      <c r="A3" s="7"/>
      <c r="B3"/>
      <c r="C3" s="8"/>
      <c r="D3" s="9"/>
      <c r="E3" s="16" t="s">
        <v>26</v>
      </c>
      <c r="F3" s="13"/>
      <c r="G3" s="27"/>
    </row>
    <row r="4" spans="1:7">
      <c r="A4" s="7"/>
      <c r="B4"/>
      <c r="C4" s="8"/>
      <c r="D4" s="9"/>
      <c r="E4" s="17"/>
      <c r="F4" s="13"/>
      <c r="G4" s="27"/>
    </row>
    <row r="5" spans="1:7">
      <c r="A5" s="7"/>
      <c r="B5"/>
      <c r="C5" s="10"/>
      <c r="D5" s="9"/>
      <c r="E5" s="16" t="s">
        <v>27</v>
      </c>
      <c r="F5" s="13"/>
      <c r="G5" s="27"/>
    </row>
    <row r="6" spans="1:7">
      <c r="A6" s="18"/>
      <c r="B6" s="14"/>
      <c r="C6" s="14"/>
      <c r="D6" s="19"/>
      <c r="E6" s="16" t="s">
        <v>167</v>
      </c>
      <c r="F6" s="20"/>
      <c r="G6" s="28"/>
    </row>
    <row r="7" spans="1:7" ht="12" customHeight="1">
      <c r="A7" s="18"/>
      <c r="B7" s="14"/>
      <c r="C7" s="14"/>
      <c r="D7" s="19"/>
      <c r="E7" s="16"/>
      <c r="F7" s="20"/>
      <c r="G7" s="28"/>
    </row>
    <row r="8" spans="1:7" ht="13.5" thickBot="1"/>
    <row r="9" spans="1:7" s="12" customFormat="1" ht="24.95" customHeight="1" thickTop="1">
      <c r="A9" s="502" t="s">
        <v>291</v>
      </c>
      <c r="B9" s="503"/>
      <c r="C9" s="503"/>
      <c r="D9" s="503"/>
      <c r="E9" s="503"/>
      <c r="F9" s="503"/>
      <c r="G9" s="504"/>
    </row>
    <row r="10" spans="1:7" s="12" customFormat="1" ht="15">
      <c r="A10" s="509" t="s">
        <v>15</v>
      </c>
      <c r="B10" s="510"/>
      <c r="C10" s="510"/>
      <c r="D10" s="510"/>
      <c r="E10" s="510"/>
      <c r="F10" s="510"/>
      <c r="G10" s="511"/>
    </row>
    <row r="11" spans="1:7" s="12" customFormat="1" ht="15.75" thickBot="1">
      <c r="A11" s="505" t="s">
        <v>10</v>
      </c>
      <c r="B11" s="506"/>
      <c r="C11" s="506"/>
      <c r="D11" s="506"/>
      <c r="E11" s="506"/>
      <c r="F11" s="506"/>
      <c r="G11" s="507"/>
    </row>
    <row r="12" spans="1:7" ht="15.75" thickTop="1">
      <c r="A12" s="80"/>
      <c r="B12" s="70"/>
      <c r="C12" s="81"/>
      <c r="D12" s="82"/>
      <c r="E12" s="83"/>
      <c r="F12" s="84"/>
      <c r="G12" s="85"/>
    </row>
    <row r="13" spans="1:7" s="34" customFormat="1" ht="18.75">
      <c r="A13" s="508" t="s">
        <v>168</v>
      </c>
      <c r="B13" s="508"/>
      <c r="C13" s="508"/>
      <c r="D13" s="508"/>
      <c r="E13" s="508"/>
      <c r="F13" s="508"/>
      <c r="G13" s="508"/>
    </row>
    <row r="14" spans="1:7" s="34" customFormat="1" ht="14.25" thickBot="1">
      <c r="A14" s="35"/>
      <c r="B14" s="36"/>
      <c r="C14" s="37"/>
      <c r="D14" s="38"/>
      <c r="E14" s="39"/>
      <c r="F14" s="40"/>
      <c r="G14" s="86"/>
    </row>
    <row r="15" spans="1:7" s="34" customFormat="1" ht="15" thickBot="1">
      <c r="A15" s="140" t="s">
        <v>172</v>
      </c>
      <c r="B15" s="41" t="s">
        <v>169</v>
      </c>
      <c r="C15" s="42"/>
      <c r="D15" s="43"/>
      <c r="E15" s="44"/>
      <c r="F15" s="87"/>
      <c r="G15" s="45">
        <f>+Rekapitualcija_Prometni_del!G40</f>
        <v>0</v>
      </c>
    </row>
    <row r="16" spans="1:7" s="34" customFormat="1" ht="14.25" thickBot="1">
      <c r="A16" s="138"/>
      <c r="B16" s="47"/>
      <c r="C16" s="48"/>
      <c r="D16" s="49"/>
      <c r="E16" s="50"/>
      <c r="F16" s="86"/>
      <c r="G16" s="51"/>
    </row>
    <row r="17" spans="1:7" s="34" customFormat="1" ht="15" thickBot="1">
      <c r="A17" s="139">
        <v>4</v>
      </c>
      <c r="B17" s="41" t="s">
        <v>287</v>
      </c>
      <c r="C17" s="52"/>
      <c r="D17" s="43"/>
      <c r="E17" s="44"/>
      <c r="F17" s="87"/>
      <c r="G17" s="45">
        <f>+'CR_REKAPITULACIJA_ I_faze'!E18</f>
        <v>0</v>
      </c>
    </row>
    <row r="18" spans="1:7" s="34" customFormat="1" ht="14.25" thickBot="1">
      <c r="A18" s="138"/>
      <c r="B18" s="47"/>
      <c r="C18" s="48"/>
      <c r="D18" s="49"/>
      <c r="E18" s="50"/>
      <c r="F18" s="86"/>
      <c r="G18" s="51"/>
    </row>
    <row r="19" spans="1:7" s="34" customFormat="1" ht="15" thickBot="1">
      <c r="A19" s="139" t="s">
        <v>173</v>
      </c>
      <c r="B19" s="41" t="s">
        <v>174</v>
      </c>
      <c r="C19" s="52"/>
      <c r="D19" s="43"/>
      <c r="E19" s="44"/>
      <c r="F19" s="87"/>
      <c r="G19" s="45">
        <f>+Z_Rekapitualcija_Zapora!G17</f>
        <v>0</v>
      </c>
    </row>
    <row r="20" spans="1:7" s="34" customFormat="1" ht="14.25" thickBot="1">
      <c r="A20" s="138"/>
      <c r="B20" s="47"/>
      <c r="C20" s="48"/>
      <c r="D20" s="49"/>
      <c r="E20" s="50"/>
      <c r="F20" s="86"/>
      <c r="G20" s="51"/>
    </row>
    <row r="21" spans="1:7" s="34" customFormat="1" ht="15" thickBot="1">
      <c r="A21" s="139" t="s">
        <v>171</v>
      </c>
      <c r="B21" s="41" t="s">
        <v>290</v>
      </c>
      <c r="C21" s="52"/>
      <c r="D21" s="43"/>
      <c r="E21" s="44"/>
      <c r="F21" s="87"/>
      <c r="G21" s="45">
        <f>+VN_Ureditev_gradbisca!F62</f>
        <v>0</v>
      </c>
    </row>
    <row r="22" spans="1:7" s="34" customFormat="1" ht="13.5">
      <c r="A22" s="46"/>
      <c r="B22" s="47"/>
      <c r="C22" s="48"/>
      <c r="D22" s="49"/>
      <c r="E22" s="50"/>
      <c r="F22" s="86"/>
      <c r="G22" s="51"/>
    </row>
    <row r="23" spans="1:7" s="34" customFormat="1" ht="14.25" thickBot="1">
      <c r="A23" s="46"/>
      <c r="B23" s="47"/>
      <c r="C23" s="48"/>
      <c r="D23" s="49"/>
      <c r="E23" s="50"/>
      <c r="F23" s="86"/>
      <c r="G23" s="51"/>
    </row>
    <row r="24" spans="1:7" s="34" customFormat="1" ht="16.5" thickTop="1" thickBot="1">
      <c r="A24" s="53"/>
      <c r="B24" s="54" t="s">
        <v>62</v>
      </c>
      <c r="C24" s="54"/>
      <c r="D24" s="54"/>
      <c r="E24" s="54"/>
      <c r="F24" s="54"/>
      <c r="G24" s="55">
        <f>SUM(G15:G22)</f>
        <v>0</v>
      </c>
    </row>
    <row r="25" spans="1:7" s="34" customFormat="1" ht="15.75" thickTop="1">
      <c r="A25" s="56"/>
      <c r="B25" s="56"/>
      <c r="C25" s="56"/>
      <c r="D25" s="56"/>
      <c r="E25" s="56"/>
      <c r="F25" s="86"/>
      <c r="G25" s="56"/>
    </row>
    <row r="26" spans="1:7" s="34" customFormat="1" ht="15.75" thickBot="1">
      <c r="A26" s="57"/>
      <c r="B26" s="57" t="s">
        <v>63</v>
      </c>
      <c r="C26" s="58">
        <v>0.22</v>
      </c>
      <c r="D26" s="57"/>
      <c r="E26" s="57"/>
      <c r="F26" s="88"/>
      <c r="G26" s="59">
        <f>G24*0.22</f>
        <v>0</v>
      </c>
    </row>
    <row r="27" spans="1:7" s="34" customFormat="1" ht="9.9499999999999993" customHeight="1" thickTop="1" thickBot="1">
      <c r="A27" s="60"/>
      <c r="B27" s="56"/>
      <c r="C27" s="56"/>
      <c r="D27" s="56"/>
      <c r="E27" s="56"/>
      <c r="F27" s="86"/>
      <c r="G27" s="61"/>
    </row>
    <row r="28" spans="1:7" s="34" customFormat="1" ht="16.5" thickTop="1" thickBot="1">
      <c r="A28" s="62"/>
      <c r="B28" s="63" t="s">
        <v>170</v>
      </c>
      <c r="C28" s="63"/>
      <c r="D28" s="63"/>
      <c r="E28" s="63"/>
      <c r="F28" s="63"/>
      <c r="G28" s="64">
        <f>G26+G24</f>
        <v>0</v>
      </c>
    </row>
    <row r="29" spans="1:7" s="34" customFormat="1" ht="15.75" thickTop="1">
      <c r="A29" s="65"/>
      <c r="B29" s="65"/>
      <c r="C29" s="65"/>
      <c r="D29" s="65"/>
      <c r="E29" s="65"/>
      <c r="F29" s="65"/>
      <c r="G29" s="86"/>
    </row>
    <row r="30" spans="1:7" s="34" customFormat="1" ht="15">
      <c r="A30" s="65"/>
      <c r="B30" s="65"/>
      <c r="C30" s="65"/>
      <c r="D30" s="65"/>
      <c r="E30" s="65"/>
      <c r="F30" s="65"/>
      <c r="G30" s="86"/>
    </row>
    <row r="31" spans="1:7" s="34" customFormat="1" ht="12" customHeight="1">
      <c r="A31" s="46"/>
      <c r="B31" s="66"/>
      <c r="C31" s="48"/>
      <c r="D31" s="67"/>
      <c r="E31" s="68"/>
      <c r="F31" s="67"/>
      <c r="G31" s="86"/>
    </row>
    <row r="32" spans="1:7" s="34" customFormat="1" ht="15.75" customHeight="1">
      <c r="A32" s="46"/>
      <c r="B32" s="66"/>
      <c r="C32" s="93" t="s">
        <v>28</v>
      </c>
      <c r="D32" s="89" t="s">
        <v>166</v>
      </c>
      <c r="F32" s="94"/>
      <c r="G32" s="86"/>
    </row>
    <row r="33" spans="1:7" s="34" customFormat="1" ht="13.5">
      <c r="A33" s="46"/>
      <c r="B33" s="66"/>
      <c r="C33" s="93"/>
      <c r="D33" s="70"/>
      <c r="F33" s="91"/>
      <c r="G33" s="86"/>
    </row>
    <row r="34" spans="1:7" s="34" customFormat="1" ht="13.5">
      <c r="A34" s="46"/>
      <c r="B34" s="66"/>
      <c r="C34" s="93" t="s">
        <v>29</v>
      </c>
      <c r="D34" s="92" t="s">
        <v>30</v>
      </c>
      <c r="F34" s="91"/>
      <c r="G34" s="86"/>
    </row>
    <row r="35" spans="1:7" s="34" customFormat="1" ht="13.5">
      <c r="A35" s="46"/>
      <c r="B35" s="66"/>
      <c r="C35" s="37"/>
      <c r="D35" s="73"/>
      <c r="E35" s="74"/>
      <c r="F35" s="75"/>
    </row>
    <row r="36" spans="1:7" s="34" customFormat="1" ht="13.5">
      <c r="A36" s="46"/>
      <c r="B36" s="66"/>
      <c r="C36" s="48"/>
      <c r="D36" s="67"/>
      <c r="E36" s="76"/>
      <c r="F36" s="77"/>
      <c r="G36" s="76"/>
    </row>
    <row r="37" spans="1:7" s="34" customFormat="1" ht="13.5">
      <c r="A37" s="46"/>
      <c r="B37" s="66"/>
      <c r="C37" s="48"/>
    </row>
    <row r="38" spans="1:7" s="34" customFormat="1" ht="13.5">
      <c r="A38" s="46"/>
      <c r="B38" s="66"/>
      <c r="C38" s="48"/>
      <c r="D38" s="67"/>
      <c r="E38" s="68"/>
      <c r="F38" s="67"/>
    </row>
    <row r="39" spans="1:7" s="34" customFormat="1" ht="15">
      <c r="A39" s="46"/>
      <c r="B39" s="66"/>
      <c r="C39" s="69"/>
      <c r="D39" s="72"/>
      <c r="E39" s="67"/>
      <c r="F39" s="71"/>
    </row>
    <row r="40" spans="1:7" s="34" customFormat="1" ht="13.5">
      <c r="A40" s="78"/>
    </row>
    <row r="41" spans="1:7" s="34" customFormat="1" ht="13.5">
      <c r="A41" s="78"/>
    </row>
    <row r="42" spans="1:7" s="34" customFormat="1" ht="13.5">
      <c r="A42" s="78"/>
    </row>
    <row r="43" spans="1:7" s="34" customFormat="1" ht="13.5">
      <c r="A43" s="78"/>
    </row>
    <row r="44" spans="1:7" s="34" customFormat="1" ht="13.5">
      <c r="A44" s="78"/>
    </row>
    <row r="45" spans="1:7" s="34" customFormat="1" ht="13.5">
      <c r="A45" s="78"/>
    </row>
    <row r="46" spans="1:7" s="34" customFormat="1" ht="13.5">
      <c r="A46" s="78"/>
    </row>
    <row r="47" spans="1:7" s="34" customFormat="1" ht="13.5">
      <c r="A47" s="78"/>
    </row>
    <row r="48" spans="1:7" s="34" customFormat="1" ht="13.5">
      <c r="A48" s="78"/>
    </row>
    <row r="49" spans="1:3" s="34" customFormat="1" ht="13.5">
      <c r="A49" s="78"/>
    </row>
    <row r="50" spans="1:3" s="34" customFormat="1" ht="13.5">
      <c r="A50" s="78"/>
    </row>
    <row r="51" spans="1:3" s="34" customFormat="1" ht="13.5">
      <c r="A51" s="78"/>
    </row>
    <row r="52" spans="1:3" s="34" customFormat="1" ht="15" customHeight="1">
      <c r="A52" s="78"/>
      <c r="C52" s="26"/>
    </row>
    <row r="53" spans="1:3" s="34" customFormat="1" ht="15" customHeight="1">
      <c r="A53" s="78"/>
      <c r="C53" s="26"/>
    </row>
    <row r="54" spans="1:3" s="34" customFormat="1" ht="15" customHeight="1">
      <c r="A54" s="78"/>
      <c r="C54" s="26"/>
    </row>
    <row r="55" spans="1:3" s="34" customFormat="1" ht="13.5">
      <c r="A55" s="78"/>
    </row>
    <row r="56" spans="1:3" s="34" customFormat="1" ht="13.5">
      <c r="A56" s="78"/>
    </row>
    <row r="57" spans="1:3" s="34" customFormat="1" ht="13.5">
      <c r="A57" s="78"/>
    </row>
    <row r="58" spans="1:3" s="34" customFormat="1" ht="13.5">
      <c r="A58" s="78"/>
    </row>
    <row r="59" spans="1:3" s="34" customFormat="1" ht="13.5">
      <c r="A59" s="78"/>
    </row>
    <row r="60" spans="1:3" s="34" customFormat="1" ht="9.9499999999999993" customHeight="1">
      <c r="A60" s="78"/>
    </row>
    <row r="61" spans="1:3" s="34" customFormat="1" ht="13.5">
      <c r="A61" s="78"/>
    </row>
    <row r="62" spans="1:3" s="34" customFormat="1" ht="13.5">
      <c r="A62" s="78"/>
    </row>
    <row r="63" spans="1:3" s="34" customFormat="1" ht="13.5">
      <c r="A63" s="78"/>
    </row>
    <row r="64" spans="1:3" s="34" customFormat="1" ht="13.5">
      <c r="A64" s="78"/>
    </row>
    <row r="65" spans="1:1" s="34" customFormat="1" ht="9.9499999999999993" customHeight="1">
      <c r="A65" s="78"/>
    </row>
    <row r="66" spans="1:1" s="34" customFormat="1" ht="30.75" customHeight="1">
      <c r="A66" s="78"/>
    </row>
    <row r="67" spans="1:1" s="34" customFormat="1" ht="13.5">
      <c r="A67" s="78"/>
    </row>
    <row r="68" spans="1:1" s="34" customFormat="1" ht="13.5">
      <c r="A68" s="78"/>
    </row>
    <row r="69" spans="1:1" s="34" customFormat="1" ht="13.5">
      <c r="A69" s="78"/>
    </row>
    <row r="70" spans="1:1" s="34" customFormat="1" ht="9.9499999999999993" customHeight="1">
      <c r="A70" s="78"/>
    </row>
    <row r="71" spans="1:1" s="34" customFormat="1" ht="13.5">
      <c r="A71" s="78"/>
    </row>
    <row r="72" spans="1:1" s="34" customFormat="1" ht="13.5">
      <c r="A72" s="78"/>
    </row>
    <row r="73" spans="1:1" s="34" customFormat="1" ht="13.5">
      <c r="A73" s="78"/>
    </row>
    <row r="74" spans="1:1" s="34" customFormat="1" ht="13.5">
      <c r="A74" s="78"/>
    </row>
    <row r="75" spans="1:1" s="34" customFormat="1" ht="9.9499999999999993" customHeight="1">
      <c r="A75" s="78"/>
    </row>
    <row r="76" spans="1:1" s="34" customFormat="1" ht="13.5">
      <c r="A76" s="78"/>
    </row>
    <row r="77" spans="1:1" s="34" customFormat="1" ht="13.5">
      <c r="A77" s="78"/>
    </row>
    <row r="78" spans="1:1" s="34" customFormat="1" ht="13.5">
      <c r="A78" s="78"/>
    </row>
    <row r="79" spans="1:1" s="34" customFormat="1" ht="13.5">
      <c r="A79" s="78"/>
    </row>
    <row r="80" spans="1:1" s="34" customFormat="1" ht="9.9499999999999993" customHeight="1">
      <c r="A80" s="78"/>
    </row>
    <row r="81" spans="1:1" s="34" customFormat="1" ht="13.5">
      <c r="A81" s="78"/>
    </row>
    <row r="82" spans="1:1" s="34" customFormat="1" ht="13.5">
      <c r="A82" s="78"/>
    </row>
    <row r="83" spans="1:1" s="34" customFormat="1" ht="13.5">
      <c r="A83" s="78"/>
    </row>
    <row r="84" spans="1:1" s="34" customFormat="1" ht="13.5">
      <c r="A84" s="78"/>
    </row>
    <row r="85" spans="1:1" s="34" customFormat="1" ht="13.5">
      <c r="A85" s="78"/>
    </row>
    <row r="86" spans="1:1" s="34" customFormat="1" ht="13.5">
      <c r="A86" s="78"/>
    </row>
    <row r="87" spans="1:1" s="34" customFormat="1" ht="13.5">
      <c r="A87" s="78"/>
    </row>
    <row r="88" spans="1:1" s="34" customFormat="1" ht="13.5">
      <c r="A88" s="78"/>
    </row>
    <row r="89" spans="1:1" s="34" customFormat="1" ht="13.5">
      <c r="A89" s="78"/>
    </row>
    <row r="90" spans="1:1" s="34" customFormat="1" ht="13.5">
      <c r="A90" s="78"/>
    </row>
    <row r="91" spans="1:1" s="34" customFormat="1" ht="13.5">
      <c r="A91" s="78"/>
    </row>
    <row r="92" spans="1:1" s="34" customFormat="1" ht="13.5">
      <c r="A92" s="78"/>
    </row>
    <row r="93" spans="1:1" s="34" customFormat="1" ht="13.5">
      <c r="A93" s="78"/>
    </row>
    <row r="94" spans="1:1" s="34" customFormat="1" ht="13.5">
      <c r="A94" s="78"/>
    </row>
    <row r="95" spans="1:1" s="34" customFormat="1" ht="13.5">
      <c r="A95" s="78"/>
    </row>
    <row r="96" spans="1:1" s="34" customFormat="1" ht="13.5">
      <c r="A96" s="78"/>
    </row>
    <row r="97" spans="1:1" s="34" customFormat="1" ht="13.5">
      <c r="A97" s="78"/>
    </row>
    <row r="98" spans="1:1" s="34" customFormat="1" ht="13.5">
      <c r="A98" s="78"/>
    </row>
    <row r="99" spans="1:1" s="34" customFormat="1" ht="13.5">
      <c r="A99" s="78"/>
    </row>
    <row r="100" spans="1:1" s="34" customFormat="1" ht="9.9499999999999993" customHeight="1">
      <c r="A100" s="78"/>
    </row>
    <row r="101" spans="1:1" s="34" customFormat="1" ht="30.75" customHeight="1">
      <c r="A101" s="78"/>
    </row>
    <row r="102" spans="1:1" s="34" customFormat="1" ht="13.5">
      <c r="A102" s="78"/>
    </row>
    <row r="103" spans="1:1" s="34" customFormat="1" ht="13.5">
      <c r="A103" s="78"/>
    </row>
    <row r="104" spans="1:1" s="34" customFormat="1" ht="13.5">
      <c r="A104" s="78"/>
    </row>
    <row r="105" spans="1:1" s="34" customFormat="1" ht="13.5">
      <c r="A105" s="78"/>
    </row>
    <row r="106" spans="1:1" s="34" customFormat="1" ht="13.5">
      <c r="A106" s="78"/>
    </row>
    <row r="107" spans="1:1" s="34" customFormat="1" ht="13.5">
      <c r="A107" s="78"/>
    </row>
    <row r="108" spans="1:1" s="34" customFormat="1" ht="13.5">
      <c r="A108" s="78"/>
    </row>
    <row r="109" spans="1:1" s="34" customFormat="1" ht="13.5">
      <c r="A109" s="78"/>
    </row>
    <row r="110" spans="1:1" s="34" customFormat="1" ht="29.25" customHeight="1">
      <c r="A110" s="78"/>
    </row>
    <row r="111" spans="1:1" s="34" customFormat="1" ht="13.5">
      <c r="A111" s="78"/>
    </row>
    <row r="112" spans="1:1" s="34" customFormat="1" ht="13.5">
      <c r="A112" s="78"/>
    </row>
    <row r="113" spans="1:1" s="34" customFormat="1" ht="13.5">
      <c r="A113" s="78"/>
    </row>
    <row r="114" spans="1:1" s="34" customFormat="1" ht="13.5">
      <c r="A114" s="78"/>
    </row>
    <row r="115" spans="1:1" s="34" customFormat="1" ht="13.5">
      <c r="A115" s="78"/>
    </row>
    <row r="116" spans="1:1" s="34" customFormat="1" ht="13.5">
      <c r="A116" s="78"/>
    </row>
    <row r="117" spans="1:1" s="34" customFormat="1" ht="13.5">
      <c r="A117" s="78"/>
    </row>
    <row r="118" spans="1:1" s="34" customFormat="1" ht="13.5">
      <c r="A118" s="78"/>
    </row>
    <row r="119" spans="1:1" s="34" customFormat="1" ht="13.5">
      <c r="A119" s="78"/>
    </row>
    <row r="120" spans="1:1" s="34" customFormat="1" ht="13.5">
      <c r="A120" s="78"/>
    </row>
    <row r="121" spans="1:1" s="34" customFormat="1" ht="13.5">
      <c r="A121" s="78"/>
    </row>
    <row r="122" spans="1:1" s="34" customFormat="1" ht="13.5">
      <c r="A122" s="78"/>
    </row>
    <row r="123" spans="1:1" s="34" customFormat="1" ht="13.5">
      <c r="A123" s="78"/>
    </row>
    <row r="124" spans="1:1" s="34" customFormat="1" ht="9.9499999999999993" customHeight="1">
      <c r="A124" s="78"/>
    </row>
    <row r="125" spans="1:1" s="34" customFormat="1" ht="13.5">
      <c r="A125" s="78"/>
    </row>
    <row r="126" spans="1:1" s="34" customFormat="1" ht="13.5">
      <c r="A126" s="78"/>
    </row>
    <row r="127" spans="1:1" s="34" customFormat="1" ht="13.5">
      <c r="A127" s="78"/>
    </row>
    <row r="128" spans="1:1" s="34" customFormat="1" ht="13.5">
      <c r="A128" s="78"/>
    </row>
    <row r="129" spans="1:1" s="34" customFormat="1" ht="13.5">
      <c r="A129" s="78"/>
    </row>
    <row r="130" spans="1:1" s="34" customFormat="1" ht="13.5">
      <c r="A130" s="78"/>
    </row>
    <row r="131" spans="1:1" s="34" customFormat="1" ht="9.9499999999999993" customHeight="1">
      <c r="A131" s="78"/>
    </row>
    <row r="132" spans="1:1" s="34" customFormat="1" ht="13.5">
      <c r="A132" s="78"/>
    </row>
    <row r="133" spans="1:1" s="34" customFormat="1" ht="13.5">
      <c r="A133" s="78"/>
    </row>
    <row r="134" spans="1:1" s="34" customFormat="1" ht="13.5">
      <c r="A134" s="78"/>
    </row>
    <row r="135" spans="1:1" s="34" customFormat="1" ht="13.5">
      <c r="A135" s="78"/>
    </row>
    <row r="136" spans="1:1" s="34" customFormat="1" ht="9.9499999999999993" customHeight="1">
      <c r="A136" s="78"/>
    </row>
    <row r="137" spans="1:1" s="34" customFormat="1" ht="30.75" customHeight="1">
      <c r="A137" s="78"/>
    </row>
    <row r="138" spans="1:1" s="34" customFormat="1" ht="13.5">
      <c r="A138" s="78"/>
    </row>
    <row r="139" spans="1:1" s="34" customFormat="1" ht="13.5">
      <c r="A139" s="78"/>
    </row>
    <row r="140" spans="1:1" s="34" customFormat="1" ht="13.5">
      <c r="A140" s="78"/>
    </row>
    <row r="141" spans="1:1" s="34" customFormat="1" ht="13.5">
      <c r="A141" s="78"/>
    </row>
    <row r="142" spans="1:1" s="34" customFormat="1" ht="13.5">
      <c r="A142" s="78"/>
    </row>
    <row r="143" spans="1:1" s="34" customFormat="1" ht="13.5">
      <c r="A143" s="78"/>
    </row>
    <row r="144" spans="1:1" s="34" customFormat="1" ht="13.5">
      <c r="A144" s="78"/>
    </row>
    <row r="145" spans="1:7" s="34" customFormat="1" ht="13.5">
      <c r="A145" s="78"/>
    </row>
    <row r="146" spans="1:7" s="34" customFormat="1" ht="13.5">
      <c r="A146" s="78"/>
    </row>
    <row r="147" spans="1:7" s="34" customFormat="1" ht="13.5">
      <c r="A147" s="78"/>
    </row>
    <row r="148" spans="1:7" s="34" customFormat="1" ht="3" customHeight="1">
      <c r="A148" s="78"/>
    </row>
    <row r="149" spans="1:7" s="34" customFormat="1" ht="13.5">
      <c r="A149" s="78"/>
    </row>
    <row r="150" spans="1:7" s="34" customFormat="1" ht="13.5">
      <c r="A150" s="78"/>
    </row>
    <row r="151" spans="1:7" s="34" customFormat="1" ht="13.5">
      <c r="A151" s="78"/>
    </row>
    <row r="152" spans="1:7" s="34" customFormat="1" ht="3.75" customHeight="1">
      <c r="A152" s="78"/>
    </row>
    <row r="153" spans="1:7" s="34" customFormat="1" ht="13.5">
      <c r="A153" s="78"/>
    </row>
    <row r="154" spans="1:7" s="34" customFormat="1" ht="13.5">
      <c r="A154" s="78"/>
    </row>
    <row r="155" spans="1:7" s="34" customFormat="1" ht="13.5">
      <c r="A155" s="78"/>
    </row>
    <row r="156" spans="1:7" s="34" customFormat="1" ht="13.5">
      <c r="A156" s="78"/>
    </row>
    <row r="157" spans="1:7" s="1" customFormat="1" ht="15">
      <c r="A157" s="4"/>
    </row>
    <row r="158" spans="1:7">
      <c r="B158"/>
      <c r="C158"/>
      <c r="D158"/>
      <c r="E158"/>
      <c r="F158"/>
      <c r="G158"/>
    </row>
    <row r="159" spans="1:7">
      <c r="A159"/>
      <c r="B159"/>
      <c r="C159"/>
      <c r="D159"/>
      <c r="E159"/>
      <c r="F159"/>
      <c r="G159"/>
    </row>
    <row r="160" spans="1:7">
      <c r="B160"/>
      <c r="C160"/>
      <c r="D160"/>
      <c r="E160"/>
      <c r="F160"/>
      <c r="G160"/>
    </row>
    <row r="161" spans="1:7">
      <c r="A161"/>
      <c r="B161"/>
      <c r="C161"/>
      <c r="D161"/>
      <c r="E161"/>
      <c r="F161"/>
      <c r="G161"/>
    </row>
    <row r="162" spans="1:7" s="23" customFormat="1"/>
    <row r="163" spans="1:7" s="23" customFormat="1">
      <c r="A163" s="21"/>
      <c r="B163" s="21"/>
      <c r="C163" s="21"/>
      <c r="D163" s="21"/>
      <c r="E163" s="21"/>
      <c r="F163" s="79"/>
      <c r="G163" s="30"/>
    </row>
    <row r="164" spans="1:7" s="23" customFormat="1">
      <c r="A164" s="21"/>
      <c r="B164" s="21"/>
      <c r="C164" s="21"/>
      <c r="D164" s="21"/>
      <c r="E164" s="21"/>
      <c r="F164" s="79"/>
      <c r="G164" s="30"/>
    </row>
    <row r="165" spans="1:7" s="23" customFormat="1">
      <c r="A165" s="21"/>
      <c r="B165" s="21"/>
      <c r="C165" s="21"/>
      <c r="D165" s="21"/>
      <c r="E165" s="21"/>
      <c r="F165" s="79"/>
      <c r="G165" s="30"/>
    </row>
    <row r="166" spans="1:7" s="23" customFormat="1">
      <c r="A166" s="21"/>
      <c r="B166" s="21"/>
      <c r="C166" s="21"/>
      <c r="D166" s="21"/>
      <c r="E166" s="21"/>
      <c r="F166" s="79"/>
      <c r="G166" s="30"/>
    </row>
    <row r="167" spans="1:7" s="23" customFormat="1">
      <c r="A167" s="21"/>
      <c r="B167" s="21"/>
      <c r="C167" s="21"/>
      <c r="D167" s="21"/>
      <c r="E167" s="21"/>
      <c r="F167" s="79"/>
      <c r="G167" s="30"/>
    </row>
    <row r="168" spans="1:7" s="23" customFormat="1">
      <c r="A168" s="21"/>
      <c r="B168" s="21"/>
      <c r="C168" s="21"/>
      <c r="D168" s="21"/>
      <c r="E168" s="21"/>
      <c r="F168" s="79"/>
      <c r="G168" s="30"/>
    </row>
    <row r="169" spans="1:7" s="23" customFormat="1">
      <c r="A169" s="21"/>
      <c r="B169" s="21"/>
      <c r="C169" s="21"/>
      <c r="D169" s="21"/>
      <c r="E169" s="21"/>
      <c r="F169" s="79"/>
      <c r="G169" s="30"/>
    </row>
    <row r="170" spans="1:7" s="23" customFormat="1">
      <c r="A170" s="21"/>
      <c r="B170" s="21"/>
      <c r="C170" s="21"/>
      <c r="D170" s="21"/>
      <c r="E170" s="21"/>
      <c r="F170" s="79"/>
      <c r="G170" s="30"/>
    </row>
    <row r="171" spans="1:7" s="23" customFormat="1">
      <c r="A171" s="21"/>
      <c r="B171" s="21"/>
      <c r="C171" s="21"/>
      <c r="D171" s="21"/>
      <c r="E171" s="21"/>
      <c r="F171" s="79"/>
      <c r="G171" s="30"/>
    </row>
    <row r="172" spans="1:7" s="23" customFormat="1">
      <c r="A172" s="21"/>
      <c r="B172" s="21"/>
      <c r="C172" s="21"/>
      <c r="D172" s="21"/>
      <c r="E172" s="21"/>
      <c r="F172" s="79"/>
      <c r="G172" s="30"/>
    </row>
    <row r="173" spans="1:7" s="23" customFormat="1">
      <c r="A173" s="21"/>
      <c r="B173" s="21"/>
      <c r="C173" s="21"/>
      <c r="D173" s="21"/>
      <c r="E173" s="21"/>
      <c r="F173" s="79"/>
      <c r="G173" s="30"/>
    </row>
    <row r="174" spans="1:7" s="23" customFormat="1">
      <c r="A174" s="21"/>
      <c r="B174" s="21"/>
      <c r="C174" s="21"/>
      <c r="D174" s="21"/>
      <c r="E174" s="21"/>
      <c r="F174" s="79"/>
      <c r="G174" s="30"/>
    </row>
    <row r="175" spans="1:7" s="23" customFormat="1">
      <c r="A175" s="21"/>
      <c r="B175" s="21"/>
      <c r="C175" s="21"/>
      <c r="D175" s="21"/>
      <c r="E175" s="21"/>
      <c r="F175" s="79"/>
      <c r="G175" s="30"/>
    </row>
    <row r="176" spans="1:7" s="23" customFormat="1">
      <c r="A176" s="21"/>
      <c r="B176" s="21"/>
      <c r="C176" s="21"/>
      <c r="D176" s="21"/>
      <c r="E176" s="21"/>
      <c r="F176" s="79"/>
      <c r="G176" s="30"/>
    </row>
    <row r="177" spans="1:7" s="23" customFormat="1">
      <c r="A177" s="21"/>
      <c r="B177" s="21"/>
      <c r="C177" s="21"/>
      <c r="D177" s="21"/>
      <c r="E177" s="21"/>
      <c r="F177" s="79"/>
      <c r="G177" s="30"/>
    </row>
    <row r="178" spans="1:7" s="23" customFormat="1">
      <c r="A178" s="21"/>
      <c r="B178" s="21"/>
      <c r="C178" s="21"/>
      <c r="D178" s="21"/>
      <c r="E178" s="21"/>
      <c r="F178" s="79"/>
      <c r="G178" s="30"/>
    </row>
    <row r="179" spans="1:7" s="23" customFormat="1">
      <c r="A179" s="21"/>
      <c r="B179" s="21"/>
      <c r="C179" s="21"/>
      <c r="D179" s="21"/>
      <c r="E179" s="21"/>
      <c r="F179" s="79"/>
      <c r="G179" s="30"/>
    </row>
    <row r="180" spans="1:7" s="23" customFormat="1">
      <c r="A180" s="21"/>
      <c r="B180" s="21"/>
      <c r="C180" s="21"/>
      <c r="D180" s="21"/>
      <c r="E180" s="21"/>
      <c r="F180" s="79"/>
      <c r="G180" s="30"/>
    </row>
    <row r="181" spans="1:7" s="23" customFormat="1">
      <c r="A181" s="21"/>
      <c r="B181" s="21"/>
      <c r="C181" s="21"/>
      <c r="D181" s="21"/>
      <c r="E181" s="21"/>
      <c r="F181" s="79"/>
      <c r="G181" s="30"/>
    </row>
    <row r="182" spans="1:7" s="23" customFormat="1">
      <c r="A182" s="21"/>
      <c r="B182" s="21"/>
      <c r="C182" s="21"/>
      <c r="D182" s="21"/>
      <c r="E182" s="21"/>
      <c r="F182" s="79"/>
      <c r="G182" s="30"/>
    </row>
    <row r="183" spans="1:7" s="23" customFormat="1">
      <c r="A183" s="21"/>
      <c r="B183" s="21"/>
      <c r="C183" s="21"/>
      <c r="D183" s="21"/>
      <c r="E183" s="21"/>
      <c r="F183" s="79"/>
      <c r="G183" s="30"/>
    </row>
    <row r="184" spans="1:7" s="23" customFormat="1">
      <c r="A184" s="21"/>
      <c r="B184" s="21"/>
      <c r="C184" s="21"/>
      <c r="D184" s="21"/>
      <c r="E184" s="21"/>
      <c r="F184" s="79"/>
      <c r="G184" s="30"/>
    </row>
    <row r="185" spans="1:7" s="23" customFormat="1">
      <c r="A185" s="21"/>
      <c r="B185" s="21"/>
      <c r="C185" s="21"/>
      <c r="D185" s="21"/>
      <c r="E185" s="21"/>
      <c r="F185" s="79"/>
      <c r="G185" s="30"/>
    </row>
    <row r="186" spans="1:7" s="23" customFormat="1">
      <c r="A186" s="21"/>
      <c r="B186" s="21"/>
      <c r="C186" s="21"/>
      <c r="D186" s="21"/>
      <c r="E186" s="21"/>
      <c r="F186" s="79"/>
      <c r="G186" s="30"/>
    </row>
    <row r="187" spans="1:7" s="23" customFormat="1">
      <c r="A187" s="21"/>
      <c r="B187" s="21"/>
      <c r="C187" s="21"/>
      <c r="D187" s="21"/>
      <c r="E187" s="21"/>
      <c r="F187" s="79"/>
      <c r="G187" s="30"/>
    </row>
    <row r="188" spans="1:7" s="23" customFormat="1">
      <c r="A188" s="21"/>
      <c r="B188" s="21"/>
      <c r="C188" s="21"/>
      <c r="D188" s="21"/>
      <c r="E188" s="21"/>
      <c r="F188" s="79"/>
      <c r="G188" s="30"/>
    </row>
    <row r="189" spans="1:7" s="23" customFormat="1">
      <c r="A189" s="21"/>
      <c r="B189" s="21"/>
      <c r="C189" s="21"/>
      <c r="D189" s="21"/>
      <c r="E189" s="21"/>
      <c r="F189" s="79"/>
      <c r="G189" s="30"/>
    </row>
    <row r="190" spans="1:7" s="23" customFormat="1">
      <c r="A190" s="21"/>
      <c r="B190" s="21"/>
      <c r="C190" s="21"/>
      <c r="D190" s="21"/>
      <c r="E190" s="21"/>
      <c r="F190" s="79"/>
      <c r="G190" s="30"/>
    </row>
    <row r="191" spans="1:7" s="23" customFormat="1">
      <c r="A191" s="21"/>
      <c r="B191" s="21"/>
      <c r="C191" s="21"/>
      <c r="D191" s="21"/>
      <c r="E191" s="21"/>
      <c r="F191" s="79"/>
      <c r="G191" s="30"/>
    </row>
    <row r="192" spans="1:7" s="23" customFormat="1">
      <c r="A192" s="21"/>
      <c r="B192" s="21"/>
      <c r="C192" s="21"/>
      <c r="D192" s="21"/>
      <c r="E192" s="21"/>
      <c r="F192" s="79"/>
      <c r="G192" s="30"/>
    </row>
    <row r="193" spans="1:7" s="23" customFormat="1">
      <c r="A193" s="21"/>
      <c r="B193" s="21"/>
      <c r="C193" s="21"/>
      <c r="D193" s="21"/>
      <c r="E193" s="21"/>
      <c r="F193" s="79"/>
      <c r="G193" s="30"/>
    </row>
    <row r="194" spans="1:7" s="23" customFormat="1">
      <c r="A194" s="21"/>
      <c r="B194" s="21"/>
      <c r="C194" s="21"/>
      <c r="D194" s="21"/>
      <c r="E194" s="21"/>
      <c r="F194" s="79"/>
      <c r="G194" s="30"/>
    </row>
    <row r="195" spans="1:7" s="23" customFormat="1">
      <c r="A195" s="21"/>
      <c r="B195" s="21"/>
      <c r="C195" s="21"/>
      <c r="D195" s="21"/>
      <c r="E195" s="21"/>
      <c r="F195" s="79"/>
      <c r="G195" s="30"/>
    </row>
    <row r="196" spans="1:7" s="23" customFormat="1">
      <c r="A196" s="21"/>
      <c r="B196" s="21"/>
      <c r="C196" s="21"/>
      <c r="D196" s="21"/>
      <c r="E196" s="21"/>
      <c r="F196" s="79"/>
      <c r="G196" s="30"/>
    </row>
    <row r="197" spans="1:7" s="23" customFormat="1">
      <c r="A197" s="21"/>
      <c r="B197" s="21"/>
      <c r="C197" s="21"/>
      <c r="D197" s="21"/>
      <c r="E197" s="21"/>
      <c r="F197" s="79"/>
      <c r="G197" s="30"/>
    </row>
    <row r="198" spans="1:7" s="23" customFormat="1">
      <c r="A198" s="21"/>
      <c r="B198" s="21"/>
      <c r="C198" s="21"/>
      <c r="D198" s="21"/>
      <c r="E198" s="21"/>
      <c r="F198" s="79"/>
      <c r="G198" s="30"/>
    </row>
    <row r="199" spans="1:7" s="23" customFormat="1">
      <c r="A199" s="21"/>
      <c r="B199" s="21"/>
      <c r="C199" s="21"/>
      <c r="D199" s="21"/>
      <c r="E199" s="21"/>
      <c r="F199" s="79"/>
      <c r="G199" s="30"/>
    </row>
    <row r="200" spans="1:7" s="23" customFormat="1">
      <c r="A200" s="21"/>
      <c r="B200" s="21"/>
      <c r="C200" s="21"/>
      <c r="D200" s="21"/>
      <c r="E200" s="21"/>
      <c r="F200" s="79"/>
      <c r="G200" s="30"/>
    </row>
    <row r="201" spans="1:7" s="23" customFormat="1">
      <c r="A201" s="21"/>
      <c r="B201" s="21"/>
      <c r="C201" s="21"/>
      <c r="D201" s="21"/>
      <c r="E201" s="21"/>
      <c r="F201" s="79"/>
      <c r="G201" s="30"/>
    </row>
    <row r="202" spans="1:7" s="23" customFormat="1">
      <c r="A202" s="21"/>
      <c r="B202" s="21"/>
      <c r="C202" s="21"/>
      <c r="D202" s="21"/>
      <c r="E202" s="21"/>
      <c r="F202" s="79"/>
      <c r="G202" s="30"/>
    </row>
    <row r="203" spans="1:7" s="23" customFormat="1">
      <c r="A203" s="21"/>
      <c r="B203" s="21"/>
      <c r="C203" s="21"/>
      <c r="D203" s="21"/>
      <c r="E203" s="21"/>
      <c r="F203" s="79"/>
      <c r="G203" s="30"/>
    </row>
    <row r="204" spans="1:7" s="23" customFormat="1">
      <c r="A204" s="21"/>
      <c r="B204" s="21"/>
      <c r="C204" s="21"/>
      <c r="D204" s="21"/>
      <c r="E204" s="21"/>
      <c r="F204" s="79"/>
      <c r="G204" s="30"/>
    </row>
    <row r="205" spans="1:7" s="23" customFormat="1">
      <c r="A205" s="21"/>
      <c r="B205" s="21"/>
      <c r="C205" s="21"/>
      <c r="D205" s="21"/>
      <c r="E205" s="21"/>
      <c r="F205" s="79"/>
      <c r="G205" s="30"/>
    </row>
    <row r="206" spans="1:7" s="23" customFormat="1">
      <c r="A206" s="21"/>
      <c r="B206" s="21"/>
      <c r="C206" s="21"/>
      <c r="D206" s="21"/>
      <c r="E206" s="21"/>
      <c r="F206" s="79"/>
      <c r="G206" s="30"/>
    </row>
    <row r="207" spans="1:7" s="23" customFormat="1">
      <c r="A207" s="21"/>
      <c r="B207" s="21"/>
      <c r="C207" s="21"/>
      <c r="D207" s="21"/>
      <c r="E207" s="21"/>
      <c r="F207" s="79"/>
      <c r="G207" s="30"/>
    </row>
    <row r="208" spans="1:7" s="23" customFormat="1">
      <c r="A208" s="21"/>
      <c r="B208" s="21"/>
      <c r="C208" s="21"/>
      <c r="D208" s="21"/>
      <c r="E208" s="21"/>
      <c r="F208" s="79"/>
      <c r="G208" s="30"/>
    </row>
    <row r="209" spans="1:7" s="23" customFormat="1">
      <c r="A209" s="21"/>
      <c r="B209" s="21"/>
      <c r="C209" s="21"/>
      <c r="D209" s="21"/>
      <c r="E209" s="21"/>
      <c r="F209" s="79"/>
      <c r="G209" s="30"/>
    </row>
    <row r="210" spans="1:7" s="23" customFormat="1">
      <c r="A210" s="21"/>
      <c r="B210" s="21"/>
      <c r="C210" s="21"/>
      <c r="D210" s="21"/>
      <c r="E210" s="21"/>
      <c r="F210" s="79"/>
      <c r="G210" s="30"/>
    </row>
    <row r="211" spans="1:7" s="23" customFormat="1">
      <c r="A211" s="21"/>
      <c r="B211" s="21"/>
      <c r="C211" s="21"/>
      <c r="D211" s="21"/>
      <c r="E211" s="21"/>
      <c r="F211" s="79"/>
      <c r="G211" s="30"/>
    </row>
    <row r="212" spans="1:7" s="23" customFormat="1">
      <c r="A212" s="21"/>
      <c r="B212" s="21"/>
      <c r="C212" s="21"/>
      <c r="D212" s="21"/>
      <c r="E212" s="21"/>
      <c r="F212" s="79"/>
      <c r="G212" s="30"/>
    </row>
    <row r="213" spans="1:7" s="23" customFormat="1">
      <c r="A213" s="21"/>
      <c r="B213" s="21"/>
      <c r="C213" s="21"/>
      <c r="D213" s="21"/>
      <c r="E213" s="21"/>
      <c r="F213" s="79"/>
      <c r="G213" s="30"/>
    </row>
    <row r="214" spans="1:7" s="23" customFormat="1">
      <c r="A214" s="21"/>
      <c r="B214" s="21"/>
      <c r="C214" s="21"/>
      <c r="D214" s="21"/>
      <c r="E214" s="21"/>
      <c r="F214" s="79"/>
      <c r="G214" s="30"/>
    </row>
    <row r="215" spans="1:7" s="23" customFormat="1">
      <c r="A215" s="21"/>
      <c r="B215" s="21"/>
      <c r="C215" s="21"/>
      <c r="D215" s="21"/>
      <c r="E215" s="21"/>
      <c r="F215" s="79"/>
      <c r="G215" s="30"/>
    </row>
    <row r="216" spans="1:7" s="23" customFormat="1">
      <c r="A216" s="21"/>
      <c r="B216" s="21"/>
      <c r="C216" s="21"/>
      <c r="D216" s="21"/>
      <c r="E216" s="21"/>
      <c r="F216" s="79"/>
      <c r="G216" s="30"/>
    </row>
    <row r="217" spans="1:7" s="23" customFormat="1">
      <c r="A217" s="21"/>
      <c r="B217" s="21"/>
      <c r="C217" s="21"/>
      <c r="D217" s="21"/>
      <c r="E217" s="21"/>
      <c r="F217" s="79"/>
      <c r="G217" s="30"/>
    </row>
    <row r="218" spans="1:7" s="23" customFormat="1">
      <c r="A218" s="21"/>
      <c r="B218" s="21"/>
      <c r="C218" s="21"/>
      <c r="D218" s="21"/>
      <c r="E218" s="21"/>
      <c r="F218" s="79"/>
      <c r="G218" s="30"/>
    </row>
    <row r="219" spans="1:7" s="23" customFormat="1">
      <c r="A219" s="21"/>
      <c r="B219" s="21"/>
      <c r="C219" s="21"/>
      <c r="D219" s="21"/>
      <c r="E219" s="21"/>
      <c r="F219" s="79"/>
      <c r="G219" s="30"/>
    </row>
    <row r="220" spans="1:7" s="23" customFormat="1">
      <c r="A220" s="21"/>
      <c r="B220" s="21"/>
      <c r="C220" s="21"/>
      <c r="D220" s="21"/>
      <c r="E220" s="21"/>
      <c r="F220" s="79"/>
      <c r="G220" s="30"/>
    </row>
    <row r="221" spans="1:7" s="23" customFormat="1">
      <c r="A221" s="21"/>
      <c r="B221" s="21"/>
      <c r="C221" s="21"/>
      <c r="D221" s="21"/>
      <c r="E221" s="21"/>
      <c r="F221" s="79"/>
      <c r="G221" s="30"/>
    </row>
    <row r="222" spans="1:7" s="23" customFormat="1">
      <c r="A222" s="21"/>
      <c r="B222" s="21"/>
      <c r="C222" s="21"/>
      <c r="D222" s="21"/>
      <c r="E222" s="21"/>
      <c r="F222" s="79"/>
      <c r="G222" s="30"/>
    </row>
    <row r="223" spans="1:7">
      <c r="A223" s="21"/>
      <c r="B223" s="21"/>
      <c r="C223" s="21"/>
      <c r="D223" s="21"/>
      <c r="E223" s="21"/>
      <c r="F223" s="79"/>
      <c r="G223" s="30"/>
    </row>
  </sheetData>
  <mergeCells count="4">
    <mergeCell ref="A9:G9"/>
    <mergeCell ref="A11:G11"/>
    <mergeCell ref="A13:G13"/>
    <mergeCell ref="A10:G10"/>
  </mergeCells>
  <phoneticPr fontId="0" type="noConversion"/>
  <printOptions horizontalCentered="1"/>
  <pageMargins left="0.70866141732283472" right="0.19685039370078741" top="0.51181102362204722" bottom="0.51181102362204722" header="0" footer="0"/>
  <pageSetup paperSize="9" orientation="portrait" useFirstPageNumber="1" r:id="rId1"/>
  <headerFooter alignWithMargins="0">
    <oddFooter>&amp;C&amp;"Arial,Poševno"&amp;8Stran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112"/>
  <sheetViews>
    <sheetView view="pageBreakPreview" topLeftCell="A7" zoomScale="115" zoomScaleNormal="100" workbookViewId="0">
      <selection activeCell="E42" sqref="E42"/>
    </sheetView>
  </sheetViews>
  <sheetFormatPr defaultRowHeight="12.75"/>
  <cols>
    <col min="1" max="1" width="3.42578125" style="3" customWidth="1"/>
    <col min="2" max="2" width="8.5703125" style="3" customWidth="1"/>
    <col min="3" max="3" width="32.28515625" style="3" customWidth="1"/>
    <col min="4" max="4" width="4.28515625" style="3" customWidth="1"/>
    <col min="5" max="5" width="9.28515625" style="3" customWidth="1"/>
    <col min="6" max="6" width="12.85546875" style="6" customWidth="1"/>
    <col min="7" max="7" width="16.5703125" style="29" customWidth="1"/>
    <col min="10" max="10" width="13.140625" bestFit="1" customWidth="1"/>
  </cols>
  <sheetData>
    <row r="1" spans="1:8" ht="11.1" customHeight="1">
      <c r="A1" s="7"/>
      <c r="B1"/>
      <c r="C1" s="8"/>
      <c r="D1" s="9"/>
      <c r="E1" s="15" t="s">
        <v>24</v>
      </c>
      <c r="F1" s="13"/>
      <c r="G1" s="27"/>
    </row>
    <row r="2" spans="1:8" ht="11.1" customHeight="1">
      <c r="A2" s="7"/>
      <c r="B2"/>
      <c r="C2" s="8"/>
      <c r="D2" s="9"/>
      <c r="E2" s="15" t="s">
        <v>25</v>
      </c>
      <c r="F2" s="13"/>
      <c r="G2" s="27"/>
    </row>
    <row r="3" spans="1:8" ht="11.1" customHeight="1">
      <c r="A3" s="7"/>
      <c r="B3"/>
      <c r="C3" s="8"/>
      <c r="D3" s="9"/>
      <c r="E3" s="16" t="s">
        <v>26</v>
      </c>
      <c r="F3" s="13"/>
      <c r="G3" s="27"/>
    </row>
    <row r="4" spans="1:8" ht="11.1" customHeight="1">
      <c r="A4" s="7"/>
      <c r="B4"/>
      <c r="C4" s="8"/>
      <c r="D4" s="9"/>
      <c r="E4" s="17"/>
      <c r="F4" s="13"/>
      <c r="G4" s="27"/>
    </row>
    <row r="5" spans="1:8" ht="11.1" customHeight="1">
      <c r="A5" s="7"/>
      <c r="B5"/>
      <c r="C5" s="10"/>
      <c r="D5" s="9"/>
      <c r="E5" s="16" t="s">
        <v>27</v>
      </c>
      <c r="F5" s="13"/>
      <c r="G5" s="27"/>
    </row>
    <row r="6" spans="1:8" ht="11.1" customHeight="1">
      <c r="A6" s="18"/>
      <c r="B6" s="14"/>
      <c r="C6" s="14"/>
      <c r="D6" s="19"/>
      <c r="E6" s="16" t="s">
        <v>167</v>
      </c>
      <c r="F6" s="20"/>
      <c r="G6" s="28"/>
    </row>
    <row r="7" spans="1:8" ht="6.95" customHeight="1">
      <c r="A7" s="18"/>
      <c r="B7" s="14"/>
      <c r="C7" s="14"/>
      <c r="D7" s="19"/>
      <c r="E7" s="16"/>
      <c r="F7" s="20"/>
      <c r="G7" s="28"/>
    </row>
    <row r="10" spans="1:8" ht="13.5" thickBot="1"/>
    <row r="11" spans="1:8" s="12" customFormat="1" ht="24.95" customHeight="1" thickBot="1">
      <c r="A11" s="516" t="s">
        <v>288</v>
      </c>
      <c r="B11" s="517"/>
      <c r="C11" s="517"/>
      <c r="D11" s="517"/>
      <c r="E11" s="517"/>
      <c r="F11" s="517"/>
      <c r="G11" s="518"/>
      <c r="H11" s="11"/>
    </row>
    <row r="12" spans="1:8" ht="15">
      <c r="A12" s="80"/>
      <c r="B12" s="70"/>
      <c r="C12" s="81"/>
      <c r="D12" s="82"/>
      <c r="E12" s="83"/>
      <c r="F12" s="84"/>
      <c r="G12" s="85"/>
      <c r="H12" s="3"/>
    </row>
    <row r="13" spans="1:8" s="25" customFormat="1" ht="14.25" thickBot="1">
      <c r="H13" s="24"/>
    </row>
    <row r="14" spans="1:8" s="25" customFormat="1" ht="15" thickTop="1" thickBot="1">
      <c r="A14" s="519" t="s">
        <v>280</v>
      </c>
      <c r="B14" s="520"/>
      <c r="C14" s="520"/>
      <c r="D14" s="520"/>
      <c r="E14" s="520"/>
      <c r="F14" s="520"/>
      <c r="G14" s="521"/>
      <c r="H14" s="24"/>
    </row>
    <row r="15" spans="1:8" s="25" customFormat="1" ht="14.25" thickTop="1">
      <c r="A15" s="95"/>
      <c r="B15" s="96"/>
      <c r="C15" s="97"/>
      <c r="D15" s="98"/>
      <c r="E15" s="99"/>
      <c r="F15" s="100"/>
      <c r="G15" s="121"/>
      <c r="H15" s="24"/>
    </row>
    <row r="16" spans="1:8" s="25" customFormat="1" ht="13.5">
      <c r="A16" s="102" t="s">
        <v>59</v>
      </c>
      <c r="B16" s="103"/>
      <c r="C16" s="104"/>
      <c r="D16" s="105"/>
      <c r="E16" s="106"/>
      <c r="F16" s="107"/>
      <c r="G16" s="108">
        <f>+Prometni_del!G28</f>
        <v>0</v>
      </c>
      <c r="H16" s="24"/>
    </row>
    <row r="17" spans="1:10" s="25" customFormat="1" ht="13.5">
      <c r="A17" s="109"/>
      <c r="B17" s="110"/>
      <c r="C17" s="111"/>
      <c r="D17" s="112"/>
      <c r="E17" s="112"/>
      <c r="F17" s="122"/>
      <c r="G17" s="101"/>
      <c r="H17" s="24"/>
    </row>
    <row r="18" spans="1:10" s="25" customFormat="1" ht="15" customHeight="1">
      <c r="A18" s="102" t="s">
        <v>60</v>
      </c>
      <c r="B18" s="103"/>
      <c r="C18" s="104"/>
      <c r="D18" s="105"/>
      <c r="E18" s="106"/>
      <c r="F18" s="107"/>
      <c r="G18" s="108">
        <f>+Prometni_del!G285</f>
        <v>0</v>
      </c>
      <c r="H18" s="24"/>
      <c r="J18" s="26"/>
    </row>
    <row r="19" spans="1:10" s="25" customFormat="1" ht="13.5">
      <c r="A19" s="109"/>
      <c r="B19" s="110"/>
      <c r="C19" s="113"/>
      <c r="D19" s="114"/>
      <c r="E19" s="114"/>
      <c r="F19" s="123"/>
      <c r="G19" s="101"/>
      <c r="H19" s="24"/>
    </row>
    <row r="20" spans="1:10" s="25" customFormat="1" ht="13.5">
      <c r="A20" s="102" t="s">
        <v>286</v>
      </c>
      <c r="B20" s="103"/>
      <c r="C20" s="104"/>
      <c r="D20" s="105"/>
      <c r="E20" s="334">
        <v>0.05</v>
      </c>
      <c r="F20" s="107"/>
      <c r="G20" s="108">
        <f>E20*(G16+G18)</f>
        <v>0</v>
      </c>
      <c r="H20" s="24"/>
    </row>
    <row r="21" spans="1:10" s="25" customFormat="1" ht="14.25" thickBot="1">
      <c r="A21" s="115"/>
      <c r="B21" s="115"/>
      <c r="C21" s="113"/>
      <c r="D21" s="114"/>
      <c r="E21" s="114"/>
      <c r="F21" s="123"/>
      <c r="G21" s="116"/>
      <c r="H21" s="24"/>
    </row>
    <row r="22" spans="1:10" s="25" customFormat="1" ht="14.25" thickTop="1">
      <c r="A22" s="522" t="s">
        <v>180</v>
      </c>
      <c r="B22" s="523"/>
      <c r="C22" s="523"/>
      <c r="D22" s="523"/>
      <c r="E22" s="523"/>
      <c r="F22" s="523"/>
      <c r="G22" s="117">
        <f>SUM(G16:G21)</f>
        <v>0</v>
      </c>
      <c r="H22" s="24"/>
    </row>
    <row r="23" spans="1:10" s="25" customFormat="1" ht="13.5">
      <c r="A23" s="118"/>
      <c r="B23" s="119"/>
      <c r="C23" s="119"/>
      <c r="D23" s="119"/>
      <c r="E23" s="119"/>
      <c r="F23" s="119"/>
      <c r="G23" s="120"/>
      <c r="H23" s="24"/>
    </row>
    <row r="24" spans="1:10" s="25" customFormat="1" ht="14.25" thickBot="1">
      <c r="H24" s="24"/>
    </row>
    <row r="25" spans="1:10" s="25" customFormat="1" ht="15" thickTop="1" thickBot="1">
      <c r="A25" s="519" t="s">
        <v>17</v>
      </c>
      <c r="B25" s="520"/>
      <c r="C25" s="520"/>
      <c r="D25" s="520"/>
      <c r="E25" s="520"/>
      <c r="F25" s="520"/>
      <c r="G25" s="521"/>
      <c r="H25" s="24"/>
    </row>
    <row r="26" spans="1:10" s="25" customFormat="1" ht="14.25" thickTop="1">
      <c r="A26" s="95"/>
      <c r="B26" s="96"/>
      <c r="C26" s="97"/>
      <c r="D26" s="98"/>
      <c r="E26" s="99"/>
      <c r="F26" s="100"/>
      <c r="G26" s="121"/>
      <c r="H26" s="24"/>
    </row>
    <row r="27" spans="1:10" s="25" customFormat="1" ht="13.5">
      <c r="A27" s="102" t="str">
        <f>+Prometni_del!A367</f>
        <v>3.1 ZAMANJAVA VODOVODNIH CEVI - PREHOD ZA PEŠCE v km 7+680 - I. faza</v>
      </c>
      <c r="B27" s="103"/>
      <c r="C27" s="104"/>
      <c r="D27" s="105"/>
      <c r="E27" s="106"/>
      <c r="F27" s="107"/>
      <c r="G27" s="108">
        <f>+Prometni_del!G367</f>
        <v>0</v>
      </c>
      <c r="H27" s="24"/>
    </row>
    <row r="28" spans="1:10" s="25" customFormat="1" ht="14.25" thickBot="1">
      <c r="A28" s="115"/>
      <c r="B28" s="115"/>
      <c r="C28" s="113"/>
      <c r="D28" s="114"/>
      <c r="E28" s="114"/>
      <c r="F28" s="123"/>
      <c r="G28" s="116"/>
      <c r="H28" s="24"/>
    </row>
    <row r="29" spans="1:10" s="25" customFormat="1" ht="14.25" thickTop="1">
      <c r="A29" s="522" t="s">
        <v>181</v>
      </c>
      <c r="B29" s="523"/>
      <c r="C29" s="523"/>
      <c r="D29" s="523"/>
      <c r="E29" s="523"/>
      <c r="F29" s="523"/>
      <c r="G29" s="117">
        <f>SUM(G27:G28)</f>
        <v>0</v>
      </c>
      <c r="H29" s="24"/>
    </row>
    <row r="30" spans="1:10" s="25" customFormat="1" ht="13.5">
      <c r="A30" s="118"/>
      <c r="B30" s="119"/>
      <c r="C30" s="119"/>
      <c r="D30" s="119"/>
      <c r="E30" s="119"/>
      <c r="F30" s="119"/>
      <c r="G30" s="120"/>
      <c r="H30" s="24"/>
    </row>
    <row r="31" spans="1:10" s="25" customFormat="1" ht="14.25" thickBot="1">
      <c r="A31" s="118"/>
      <c r="B31" s="119"/>
      <c r="C31" s="119"/>
      <c r="D31" s="119"/>
      <c r="E31" s="119"/>
      <c r="F31" s="119"/>
      <c r="G31" s="120"/>
      <c r="H31" s="24"/>
    </row>
    <row r="32" spans="1:10" s="25" customFormat="1" ht="15" thickTop="1" thickBot="1">
      <c r="A32" s="519" t="s">
        <v>293</v>
      </c>
      <c r="B32" s="520"/>
      <c r="C32" s="520"/>
      <c r="D32" s="520"/>
      <c r="E32" s="520"/>
      <c r="F32" s="520"/>
      <c r="G32" s="521"/>
      <c r="H32" s="24"/>
    </row>
    <row r="33" spans="1:8" s="25" customFormat="1" ht="14.25" thickTop="1">
      <c r="A33" s="95"/>
      <c r="B33" s="96"/>
      <c r="C33" s="97"/>
      <c r="D33" s="98"/>
      <c r="E33" s="99"/>
      <c r="F33" s="100"/>
      <c r="G33" s="101"/>
      <c r="H33" s="24"/>
    </row>
    <row r="34" spans="1:8" s="25" customFormat="1" ht="13.5">
      <c r="A34" s="102" t="str">
        <f>+Prometni_del!A381</f>
        <v>4.1 PRESKUSI, NADZOR IN TEHNIČNA DOKUMENTACIJA</v>
      </c>
      <c r="B34" s="103"/>
      <c r="C34" s="104"/>
      <c r="D34" s="105"/>
      <c r="E34" s="106"/>
      <c r="F34" s="107"/>
      <c r="G34" s="108">
        <f>+Prometni_del!G381</f>
        <v>0</v>
      </c>
      <c r="H34" s="24"/>
    </row>
    <row r="35" spans="1:8" s="25" customFormat="1" ht="14.25" thickBot="1">
      <c r="A35" s="115"/>
      <c r="B35" s="115"/>
      <c r="C35" s="113"/>
      <c r="D35" s="114"/>
      <c r="E35" s="114"/>
      <c r="F35" s="123"/>
      <c r="G35" s="116"/>
      <c r="H35" s="24"/>
    </row>
    <row r="36" spans="1:8" s="25" customFormat="1" ht="14.25" thickTop="1">
      <c r="A36" s="522" t="s">
        <v>164</v>
      </c>
      <c r="B36" s="523"/>
      <c r="C36" s="523"/>
      <c r="D36" s="523"/>
      <c r="E36" s="523"/>
      <c r="F36" s="523"/>
      <c r="G36" s="117">
        <f>SUM(G33:G35)</f>
        <v>0</v>
      </c>
      <c r="H36" s="24"/>
    </row>
    <row r="37" spans="1:8" s="25" customFormat="1" ht="13.5">
      <c r="A37" s="125"/>
      <c r="B37" s="126"/>
      <c r="C37" s="126"/>
      <c r="D37" s="126"/>
      <c r="E37" s="126"/>
      <c r="F37" s="126"/>
      <c r="G37" s="127"/>
      <c r="H37" s="24"/>
    </row>
    <row r="38" spans="1:8" s="25" customFormat="1" ht="14.25" thickBot="1">
      <c r="A38" s="128"/>
      <c r="B38" s="129"/>
      <c r="C38" s="129"/>
      <c r="D38" s="129"/>
      <c r="E38" s="129"/>
      <c r="F38" s="129"/>
      <c r="G38" s="130"/>
      <c r="H38" s="24"/>
    </row>
    <row r="39" spans="1:8" s="25" customFormat="1" ht="14.25" thickTop="1">
      <c r="A39" s="131"/>
      <c r="B39" s="132"/>
      <c r="C39" s="132"/>
      <c r="D39" s="132"/>
      <c r="E39" s="132"/>
      <c r="F39" s="132"/>
      <c r="G39" s="133"/>
      <c r="H39" s="24"/>
    </row>
    <row r="40" spans="1:8" s="25" customFormat="1" ht="13.5">
      <c r="A40" s="515" t="s">
        <v>294</v>
      </c>
      <c r="B40" s="515"/>
      <c r="C40" s="515"/>
      <c r="D40" s="515"/>
      <c r="E40" s="515"/>
      <c r="F40" s="515"/>
      <c r="G40" s="133">
        <f>+G22+G29+G36</f>
        <v>0</v>
      </c>
      <c r="H40" s="24"/>
    </row>
    <row r="41" spans="1:8" s="25" customFormat="1" ht="13.5">
      <c r="A41" s="134"/>
      <c r="B41" s="134"/>
      <c r="C41" s="134"/>
      <c r="D41" s="134"/>
      <c r="E41" s="134"/>
      <c r="F41" s="134"/>
      <c r="G41" s="124"/>
      <c r="H41" s="24"/>
    </row>
    <row r="42" spans="1:8" s="32" customFormat="1" ht="14.25" thickBot="1">
      <c r="A42" s="325" t="s">
        <v>11</v>
      </c>
      <c r="B42" s="326"/>
      <c r="C42" s="325"/>
      <c r="D42" s="325"/>
      <c r="E42" s="335">
        <v>0.22</v>
      </c>
      <c r="F42" s="325"/>
      <c r="G42" s="116">
        <f>+E42*G40</f>
        <v>0</v>
      </c>
      <c r="H42" s="31"/>
    </row>
    <row r="43" spans="1:8" s="32" customFormat="1" ht="15" thickTop="1" thickBot="1">
      <c r="A43" s="135"/>
      <c r="B43" s="135"/>
      <c r="C43" s="135"/>
      <c r="D43" s="135"/>
      <c r="E43" s="135"/>
      <c r="F43" s="135"/>
      <c r="G43" s="124"/>
      <c r="H43" s="31"/>
    </row>
    <row r="44" spans="1:8" s="32" customFormat="1" ht="15" thickTop="1" thickBot="1">
      <c r="A44" s="512" t="s">
        <v>165</v>
      </c>
      <c r="B44" s="513"/>
      <c r="C44" s="513"/>
      <c r="D44" s="513"/>
      <c r="E44" s="513"/>
      <c r="F44" s="514"/>
      <c r="G44" s="136">
        <f>G40+G42</f>
        <v>0</v>
      </c>
      <c r="H44" s="31"/>
    </row>
    <row r="45" spans="1:8" s="1" customFormat="1" ht="15.75" thickTop="1">
      <c r="A45" s="65"/>
      <c r="B45" s="65"/>
      <c r="C45" s="65"/>
      <c r="D45" s="65"/>
      <c r="E45" s="65"/>
      <c r="F45" s="65"/>
      <c r="G45" s="90"/>
      <c r="H45" s="4"/>
    </row>
    <row r="46" spans="1:8" s="1" customFormat="1" ht="15">
      <c r="A46" s="65"/>
      <c r="B46" s="65"/>
      <c r="C46" s="65"/>
      <c r="D46" s="65"/>
      <c r="E46" s="65"/>
      <c r="F46" s="65"/>
      <c r="G46" s="90"/>
      <c r="H46" s="4"/>
    </row>
    <row r="47" spans="1:8" s="1" customFormat="1" ht="15">
      <c r="A47" s="65"/>
      <c r="B47" s="65"/>
      <c r="C47" s="93" t="s">
        <v>28</v>
      </c>
      <c r="D47" s="89" t="s">
        <v>166</v>
      </c>
      <c r="E47" s="137"/>
      <c r="F47" s="90"/>
      <c r="G47" s="137"/>
      <c r="H47" s="4"/>
    </row>
    <row r="48" spans="1:8">
      <c r="A48" s="70"/>
      <c r="B48" s="70"/>
      <c r="C48" s="93"/>
      <c r="D48" s="70"/>
      <c r="E48" s="70"/>
      <c r="F48" s="91"/>
      <c r="G48" s="91"/>
      <c r="H48" s="3"/>
    </row>
    <row r="49" spans="1:8">
      <c r="A49" s="70"/>
      <c r="B49" s="70"/>
      <c r="C49" s="93" t="s">
        <v>29</v>
      </c>
      <c r="D49" s="92" t="s">
        <v>30</v>
      </c>
      <c r="E49" s="70"/>
      <c r="F49" s="91"/>
      <c r="G49" s="91"/>
    </row>
    <row r="50" spans="1:8">
      <c r="A50" s="70"/>
      <c r="B50" s="70"/>
      <c r="C50" s="70"/>
      <c r="D50" s="70"/>
      <c r="E50" s="70"/>
      <c r="F50" s="70"/>
      <c r="G50" s="91"/>
      <c r="H50" s="3"/>
    </row>
    <row r="51" spans="1:8">
      <c r="A51" s="70"/>
      <c r="B51" s="70"/>
      <c r="C51" s="70"/>
      <c r="D51" s="70"/>
      <c r="E51" s="70"/>
      <c r="F51" s="154"/>
      <c r="G51" s="155"/>
    </row>
    <row r="52" spans="1:8" s="23" customFormat="1">
      <c r="A52" s="156"/>
      <c r="B52" s="156"/>
      <c r="C52" s="156"/>
      <c r="D52" s="156"/>
      <c r="E52" s="156"/>
      <c r="F52" s="156"/>
      <c r="G52" s="157"/>
    </row>
    <row r="53" spans="1:8" s="23" customFormat="1">
      <c r="A53" s="21"/>
      <c r="B53" s="21"/>
      <c r="C53" s="21"/>
      <c r="D53" s="21"/>
      <c r="E53" s="21"/>
      <c r="F53" s="22"/>
      <c r="G53" s="30"/>
    </row>
    <row r="54" spans="1:8" s="23" customFormat="1">
      <c r="A54" s="21"/>
      <c r="B54" s="21"/>
      <c r="C54" s="21"/>
      <c r="D54" s="21"/>
      <c r="E54" s="21"/>
      <c r="F54" s="22"/>
      <c r="G54" s="30"/>
    </row>
    <row r="55" spans="1:8" s="23" customFormat="1">
      <c r="A55" s="21"/>
      <c r="B55" s="21"/>
      <c r="C55" s="21"/>
      <c r="D55" s="21"/>
      <c r="E55" s="21"/>
      <c r="F55" s="22"/>
      <c r="G55" s="30"/>
    </row>
    <row r="56" spans="1:8" s="23" customFormat="1">
      <c r="A56" s="21"/>
      <c r="B56" s="21"/>
      <c r="C56" s="21"/>
      <c r="D56" s="21"/>
      <c r="E56" s="21"/>
      <c r="F56" s="22"/>
      <c r="G56" s="30"/>
    </row>
    <row r="57" spans="1:8" s="23" customFormat="1">
      <c r="A57" s="21"/>
      <c r="B57" s="21"/>
      <c r="C57" s="21"/>
      <c r="D57" s="21"/>
      <c r="E57" s="21"/>
      <c r="F57" s="22"/>
      <c r="G57" s="30"/>
    </row>
    <row r="58" spans="1:8" s="23" customFormat="1">
      <c r="A58" s="21"/>
      <c r="B58" s="21"/>
      <c r="C58" s="21"/>
      <c r="D58" s="21"/>
      <c r="E58" s="21"/>
      <c r="F58" s="22"/>
      <c r="G58" s="30"/>
    </row>
    <row r="59" spans="1:8" s="23" customFormat="1">
      <c r="A59" s="21"/>
      <c r="B59" s="21"/>
      <c r="C59" s="21"/>
      <c r="D59" s="21"/>
      <c r="E59" s="21"/>
      <c r="F59" s="22"/>
      <c r="G59" s="30"/>
    </row>
    <row r="60" spans="1:8" s="23" customFormat="1">
      <c r="A60" s="21"/>
      <c r="B60" s="21"/>
      <c r="C60" s="21"/>
      <c r="D60" s="21"/>
      <c r="E60" s="21"/>
      <c r="F60" s="22"/>
      <c r="G60" s="30"/>
    </row>
    <row r="61" spans="1:8" s="23" customFormat="1">
      <c r="A61" s="21"/>
      <c r="B61" s="21"/>
      <c r="C61" s="21"/>
      <c r="D61" s="21"/>
      <c r="E61" s="21"/>
      <c r="F61" s="22"/>
      <c r="G61" s="30"/>
    </row>
    <row r="62" spans="1:8" s="23" customFormat="1">
      <c r="A62" s="21"/>
      <c r="B62" s="21"/>
      <c r="C62" s="21"/>
      <c r="D62" s="21"/>
      <c r="E62" s="21"/>
      <c r="F62" s="22"/>
      <c r="G62" s="30"/>
    </row>
    <row r="63" spans="1:8" s="23" customFormat="1">
      <c r="A63" s="21"/>
      <c r="B63" s="21"/>
      <c r="C63" s="21"/>
      <c r="D63" s="21"/>
      <c r="E63" s="21"/>
      <c r="F63" s="22"/>
      <c r="G63" s="30"/>
    </row>
    <row r="64" spans="1:8" s="23" customFormat="1">
      <c r="A64" s="21"/>
      <c r="B64" s="21"/>
      <c r="C64" s="21"/>
      <c r="D64" s="21"/>
      <c r="E64" s="21"/>
      <c r="F64" s="22"/>
      <c r="G64" s="30"/>
    </row>
    <row r="65" spans="1:7" s="23" customFormat="1">
      <c r="A65" s="21"/>
      <c r="B65" s="21"/>
      <c r="C65" s="21"/>
      <c r="D65" s="21"/>
      <c r="E65" s="21"/>
      <c r="F65" s="22"/>
      <c r="G65" s="30"/>
    </row>
    <row r="66" spans="1:7" s="23" customFormat="1">
      <c r="A66" s="21"/>
      <c r="B66" s="21"/>
      <c r="C66" s="21"/>
      <c r="D66" s="21"/>
      <c r="E66" s="21"/>
      <c r="F66" s="22"/>
      <c r="G66" s="30"/>
    </row>
    <row r="67" spans="1:7" s="23" customFormat="1">
      <c r="A67" s="21"/>
      <c r="B67" s="21"/>
      <c r="C67" s="21"/>
      <c r="D67" s="21"/>
      <c r="E67" s="21"/>
      <c r="F67" s="22"/>
      <c r="G67" s="30"/>
    </row>
    <row r="68" spans="1:7" s="23" customFormat="1">
      <c r="A68" s="21"/>
      <c r="B68" s="21"/>
      <c r="C68" s="21"/>
      <c r="D68" s="21"/>
      <c r="E68" s="21"/>
      <c r="F68" s="22"/>
      <c r="G68" s="30"/>
    </row>
    <row r="69" spans="1:7" s="23" customFormat="1">
      <c r="A69" s="21"/>
      <c r="B69" s="21"/>
      <c r="C69" s="21"/>
      <c r="D69" s="21"/>
      <c r="E69" s="21"/>
      <c r="F69" s="22"/>
      <c r="G69" s="30"/>
    </row>
    <row r="70" spans="1:7" s="23" customFormat="1">
      <c r="A70" s="21"/>
      <c r="B70" s="21"/>
      <c r="C70" s="21"/>
      <c r="D70" s="21"/>
      <c r="E70" s="21"/>
      <c r="F70" s="22"/>
      <c r="G70" s="30"/>
    </row>
    <row r="71" spans="1:7" s="23" customFormat="1">
      <c r="A71" s="21"/>
      <c r="B71" s="21"/>
      <c r="C71" s="21"/>
      <c r="D71" s="21"/>
      <c r="E71" s="21"/>
      <c r="F71" s="22"/>
      <c r="G71" s="30"/>
    </row>
    <row r="72" spans="1:7" s="23" customFormat="1">
      <c r="A72" s="21"/>
      <c r="B72" s="21"/>
      <c r="C72" s="21"/>
      <c r="D72" s="21"/>
      <c r="E72" s="21"/>
      <c r="F72" s="22"/>
      <c r="G72" s="30"/>
    </row>
    <row r="73" spans="1:7" s="23" customFormat="1">
      <c r="A73" s="21"/>
      <c r="B73" s="21"/>
      <c r="C73" s="21"/>
      <c r="D73" s="21"/>
      <c r="E73" s="21"/>
      <c r="F73" s="22"/>
      <c r="G73" s="30"/>
    </row>
    <row r="74" spans="1:7" s="23" customFormat="1">
      <c r="A74" s="21"/>
      <c r="B74" s="21"/>
      <c r="C74" s="21"/>
      <c r="D74" s="21"/>
      <c r="E74" s="21"/>
      <c r="F74" s="22"/>
      <c r="G74" s="30"/>
    </row>
    <row r="75" spans="1:7" s="23" customFormat="1">
      <c r="A75" s="21"/>
      <c r="B75" s="21"/>
      <c r="C75" s="21"/>
      <c r="D75" s="21"/>
      <c r="E75" s="21"/>
      <c r="F75" s="22"/>
      <c r="G75" s="30"/>
    </row>
    <row r="76" spans="1:7" s="23" customFormat="1">
      <c r="A76" s="21"/>
      <c r="B76" s="21"/>
      <c r="C76" s="21"/>
      <c r="D76" s="21"/>
      <c r="E76" s="21"/>
      <c r="F76" s="22"/>
      <c r="G76" s="30"/>
    </row>
    <row r="77" spans="1:7" s="23" customFormat="1">
      <c r="A77" s="21"/>
      <c r="B77" s="21"/>
      <c r="C77" s="21"/>
      <c r="D77" s="21"/>
      <c r="E77" s="21"/>
      <c r="F77" s="22"/>
      <c r="G77" s="30"/>
    </row>
    <row r="78" spans="1:7" s="23" customFormat="1">
      <c r="A78" s="21"/>
      <c r="B78" s="21"/>
      <c r="C78" s="21"/>
      <c r="D78" s="21"/>
      <c r="E78" s="21"/>
      <c r="F78" s="22"/>
      <c r="G78" s="30"/>
    </row>
    <row r="79" spans="1:7" s="23" customFormat="1">
      <c r="A79" s="21"/>
      <c r="B79" s="21"/>
      <c r="C79" s="21"/>
      <c r="D79" s="21"/>
      <c r="E79" s="21"/>
      <c r="F79" s="22"/>
      <c r="G79" s="30"/>
    </row>
    <row r="80" spans="1:7" s="23" customFormat="1">
      <c r="A80" s="21"/>
      <c r="B80" s="21"/>
      <c r="C80" s="21"/>
      <c r="D80" s="21"/>
      <c r="E80" s="21"/>
      <c r="F80" s="22"/>
      <c r="G80" s="30"/>
    </row>
    <row r="81" spans="1:7" s="23" customFormat="1">
      <c r="A81" s="21"/>
      <c r="B81" s="21"/>
      <c r="C81" s="21"/>
      <c r="D81" s="21"/>
      <c r="E81" s="21"/>
      <c r="F81" s="22"/>
      <c r="G81" s="30"/>
    </row>
    <row r="82" spans="1:7" s="23" customFormat="1">
      <c r="A82" s="21"/>
      <c r="B82" s="21"/>
      <c r="C82" s="21"/>
      <c r="D82" s="21"/>
      <c r="E82" s="21"/>
      <c r="F82" s="22"/>
      <c r="G82" s="30"/>
    </row>
    <row r="83" spans="1:7" s="23" customFormat="1">
      <c r="A83" s="21"/>
      <c r="B83" s="21"/>
      <c r="C83" s="21"/>
      <c r="D83" s="21"/>
      <c r="E83" s="21"/>
      <c r="F83" s="22"/>
      <c r="G83" s="30"/>
    </row>
    <row r="84" spans="1:7" s="23" customFormat="1">
      <c r="A84" s="21"/>
      <c r="B84" s="21"/>
      <c r="C84" s="21"/>
      <c r="D84" s="21"/>
      <c r="E84" s="21"/>
      <c r="F84" s="22"/>
      <c r="G84" s="30"/>
    </row>
    <row r="85" spans="1:7" s="23" customFormat="1">
      <c r="A85" s="21"/>
      <c r="B85" s="21"/>
      <c r="C85" s="21"/>
      <c r="D85" s="21"/>
      <c r="E85" s="21"/>
      <c r="F85" s="22"/>
      <c r="G85" s="30"/>
    </row>
    <row r="86" spans="1:7" s="23" customFormat="1">
      <c r="A86" s="21"/>
      <c r="B86" s="21"/>
      <c r="C86" s="21"/>
      <c r="D86" s="21"/>
      <c r="E86" s="21"/>
      <c r="F86" s="22"/>
      <c r="G86" s="30"/>
    </row>
    <row r="87" spans="1:7" s="23" customFormat="1">
      <c r="A87" s="21"/>
      <c r="B87" s="21"/>
      <c r="C87" s="21"/>
      <c r="D87" s="21"/>
      <c r="E87" s="21"/>
      <c r="F87" s="22"/>
      <c r="G87" s="30"/>
    </row>
    <row r="88" spans="1:7" s="23" customFormat="1">
      <c r="A88" s="21"/>
      <c r="B88" s="21"/>
      <c r="C88" s="21"/>
      <c r="D88" s="21"/>
      <c r="E88" s="21"/>
      <c r="F88" s="22"/>
      <c r="G88" s="30"/>
    </row>
    <row r="89" spans="1:7" s="23" customFormat="1">
      <c r="A89" s="21"/>
      <c r="B89" s="21"/>
      <c r="C89" s="21"/>
      <c r="D89" s="21"/>
      <c r="E89" s="21"/>
      <c r="F89" s="22"/>
      <c r="G89" s="30"/>
    </row>
    <row r="90" spans="1:7" s="23" customFormat="1">
      <c r="A90" s="21"/>
      <c r="B90" s="21"/>
      <c r="C90" s="21"/>
      <c r="D90" s="21"/>
      <c r="E90" s="21"/>
      <c r="F90" s="22"/>
      <c r="G90" s="30"/>
    </row>
    <row r="91" spans="1:7" s="23" customFormat="1">
      <c r="A91" s="21"/>
      <c r="B91" s="21"/>
      <c r="C91" s="21"/>
      <c r="D91" s="21"/>
      <c r="E91" s="21"/>
      <c r="F91" s="22"/>
      <c r="G91" s="30"/>
    </row>
    <row r="92" spans="1:7" s="23" customFormat="1">
      <c r="A92" s="21"/>
      <c r="B92" s="21"/>
      <c r="C92" s="21"/>
      <c r="D92" s="21"/>
      <c r="E92" s="21"/>
      <c r="F92" s="22"/>
      <c r="G92" s="30"/>
    </row>
    <row r="93" spans="1:7" s="23" customFormat="1">
      <c r="A93" s="21"/>
      <c r="B93" s="21"/>
      <c r="C93" s="21"/>
      <c r="D93" s="21"/>
      <c r="E93" s="21"/>
      <c r="F93" s="22"/>
      <c r="G93" s="30"/>
    </row>
    <row r="94" spans="1:7" s="23" customFormat="1">
      <c r="A94" s="21"/>
      <c r="B94" s="21"/>
      <c r="C94" s="21"/>
      <c r="D94" s="21"/>
      <c r="E94" s="21"/>
      <c r="F94" s="22"/>
      <c r="G94" s="30"/>
    </row>
    <row r="95" spans="1:7" s="23" customFormat="1">
      <c r="A95" s="21"/>
      <c r="B95" s="21"/>
      <c r="C95" s="21"/>
      <c r="D95" s="21"/>
      <c r="E95" s="21"/>
      <c r="F95" s="22"/>
      <c r="G95" s="30"/>
    </row>
    <row r="96" spans="1:7" s="23" customFormat="1">
      <c r="A96" s="21"/>
      <c r="B96" s="21"/>
      <c r="C96" s="21"/>
      <c r="D96" s="21"/>
      <c r="E96" s="21"/>
      <c r="F96" s="22"/>
      <c r="G96" s="30"/>
    </row>
    <row r="97" spans="1:7" s="23" customFormat="1">
      <c r="A97" s="21"/>
      <c r="B97" s="21"/>
      <c r="C97" s="21"/>
      <c r="D97" s="21"/>
      <c r="E97" s="21"/>
      <c r="F97" s="22"/>
      <c r="G97" s="30"/>
    </row>
    <row r="98" spans="1:7" s="23" customFormat="1">
      <c r="A98" s="21"/>
      <c r="B98" s="21"/>
      <c r="C98" s="21"/>
      <c r="D98" s="21"/>
      <c r="E98" s="21"/>
      <c r="F98" s="22"/>
      <c r="G98" s="30"/>
    </row>
    <row r="99" spans="1:7" s="23" customFormat="1">
      <c r="A99" s="21"/>
      <c r="B99" s="21"/>
      <c r="C99" s="21"/>
      <c r="D99" s="21"/>
      <c r="E99" s="21"/>
      <c r="F99" s="22"/>
      <c r="G99" s="30"/>
    </row>
    <row r="100" spans="1:7" s="23" customFormat="1">
      <c r="A100" s="21"/>
      <c r="B100" s="21"/>
      <c r="C100" s="21"/>
      <c r="D100" s="21"/>
      <c r="E100" s="21"/>
      <c r="F100" s="22"/>
      <c r="G100" s="30"/>
    </row>
    <row r="101" spans="1:7" s="23" customFormat="1">
      <c r="A101" s="21"/>
      <c r="B101" s="21"/>
      <c r="C101" s="21"/>
      <c r="D101" s="21"/>
      <c r="E101" s="21"/>
      <c r="F101" s="22"/>
      <c r="G101" s="30"/>
    </row>
    <row r="102" spans="1:7" s="23" customFormat="1">
      <c r="A102" s="21"/>
      <c r="B102" s="21"/>
      <c r="C102" s="21"/>
      <c r="D102" s="21"/>
      <c r="E102" s="21"/>
      <c r="F102" s="22"/>
      <c r="G102" s="30"/>
    </row>
    <row r="103" spans="1:7" s="23" customFormat="1">
      <c r="A103" s="21"/>
      <c r="B103" s="21"/>
      <c r="C103" s="21"/>
      <c r="D103" s="21"/>
      <c r="E103" s="21"/>
      <c r="F103" s="22"/>
      <c r="G103" s="30"/>
    </row>
    <row r="104" spans="1:7" s="23" customFormat="1">
      <c r="A104" s="21"/>
      <c r="B104" s="21"/>
      <c r="C104" s="21"/>
      <c r="D104" s="21"/>
      <c r="E104" s="21"/>
      <c r="F104" s="22"/>
      <c r="G104" s="30"/>
    </row>
    <row r="105" spans="1:7" s="23" customFormat="1">
      <c r="A105" s="21"/>
      <c r="B105" s="21"/>
      <c r="C105" s="21"/>
      <c r="D105" s="21"/>
      <c r="E105" s="21"/>
      <c r="F105" s="22"/>
      <c r="G105" s="30"/>
    </row>
    <row r="106" spans="1:7" s="23" customFormat="1">
      <c r="A106" s="21"/>
      <c r="B106" s="21"/>
      <c r="C106" s="21"/>
      <c r="D106" s="21"/>
      <c r="E106" s="21"/>
      <c r="F106" s="22"/>
      <c r="G106" s="30"/>
    </row>
    <row r="107" spans="1:7" s="23" customFormat="1">
      <c r="A107" s="21"/>
      <c r="B107" s="21"/>
      <c r="C107" s="21"/>
      <c r="D107" s="21"/>
      <c r="E107" s="21"/>
      <c r="F107" s="22"/>
      <c r="G107" s="30"/>
    </row>
    <row r="108" spans="1:7" s="23" customFormat="1">
      <c r="A108" s="21"/>
      <c r="B108" s="21"/>
      <c r="C108" s="21"/>
      <c r="D108" s="21"/>
      <c r="E108" s="21"/>
      <c r="F108" s="22"/>
      <c r="G108" s="30"/>
    </row>
    <row r="109" spans="1:7" s="23" customFormat="1">
      <c r="A109" s="21"/>
      <c r="B109" s="21"/>
      <c r="C109" s="21"/>
      <c r="D109" s="21"/>
      <c r="E109" s="21"/>
      <c r="F109" s="22"/>
      <c r="G109" s="30"/>
    </row>
    <row r="110" spans="1:7" s="23" customFormat="1">
      <c r="A110" s="21"/>
      <c r="B110" s="21"/>
      <c r="C110" s="21"/>
      <c r="D110" s="21"/>
      <c r="E110" s="21"/>
      <c r="F110" s="22"/>
      <c r="G110" s="30"/>
    </row>
    <row r="111" spans="1:7" s="23" customFormat="1">
      <c r="A111" s="21"/>
      <c r="B111" s="21"/>
      <c r="C111" s="21"/>
      <c r="D111" s="21"/>
      <c r="E111" s="21"/>
      <c r="F111" s="22"/>
      <c r="G111" s="30"/>
    </row>
    <row r="112" spans="1:7" s="23" customFormat="1">
      <c r="A112" s="21"/>
      <c r="B112" s="21"/>
      <c r="C112" s="21"/>
      <c r="D112" s="21"/>
      <c r="E112" s="21"/>
      <c r="F112" s="22"/>
      <c r="G112" s="30"/>
    </row>
  </sheetData>
  <mergeCells count="9">
    <mergeCell ref="A44:F44"/>
    <mergeCell ref="A40:F40"/>
    <mergeCell ref="A11:G11"/>
    <mergeCell ref="A14:G14"/>
    <mergeCell ref="A36:F36"/>
    <mergeCell ref="A22:F22"/>
    <mergeCell ref="A32:G32"/>
    <mergeCell ref="A25:G25"/>
    <mergeCell ref="A29:F29"/>
  </mergeCells>
  <phoneticPr fontId="0" type="noConversion"/>
  <printOptions horizontalCentered="1"/>
  <pageMargins left="0.78740157480314965" right="0.39370078740157483" top="0.59055118110236227" bottom="0.59055118110236227" header="0" footer="0"/>
  <pageSetup paperSize="9" orientation="portrait" useFirstPageNumber="1" r:id="rId1"/>
  <headerFooter alignWithMargins="0">
    <oddFooter>&amp;C&amp;"Tahoma,Navadno Ležeče"&amp;8Stran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406"/>
  <sheetViews>
    <sheetView view="pageBreakPreview" topLeftCell="A10" zoomScaleNormal="100" zoomScaleSheetLayoutView="115" workbookViewId="0">
      <selection activeCell="F36" sqref="F36"/>
    </sheetView>
  </sheetViews>
  <sheetFormatPr defaultColWidth="8.85546875" defaultRowHeight="12.75"/>
  <cols>
    <col min="1" max="1" width="5.85546875" style="35" customWidth="1"/>
    <col min="2" max="2" width="8.5703125" style="169" hidden="1" customWidth="1"/>
    <col min="3" max="3" width="32.28515625" style="36" customWidth="1"/>
    <col min="4" max="4" width="6.7109375" style="37" customWidth="1"/>
    <col min="5" max="5" width="9.28515625" style="73" customWidth="1"/>
    <col min="6" max="6" width="16.140625" style="74" customWidth="1"/>
    <col min="7" max="7" width="16.5703125" style="75" customWidth="1"/>
    <col min="8" max="16384" width="8.85546875" style="71"/>
  </cols>
  <sheetData>
    <row r="1" spans="1:7" ht="11.1" customHeight="1">
      <c r="A1" s="158"/>
      <c r="B1" s="71"/>
      <c r="C1" s="159"/>
      <c r="D1" s="160"/>
      <c r="E1" s="15" t="s">
        <v>24</v>
      </c>
      <c r="F1" s="161"/>
      <c r="G1" s="161"/>
    </row>
    <row r="2" spans="1:7" ht="11.1" customHeight="1">
      <c r="A2" s="158"/>
      <c r="B2" s="71"/>
      <c r="C2" s="159"/>
      <c r="D2" s="160"/>
      <c r="E2" s="15" t="s">
        <v>25</v>
      </c>
      <c r="F2" s="161"/>
      <c r="G2" s="161"/>
    </row>
    <row r="3" spans="1:7" ht="11.1" customHeight="1">
      <c r="A3" s="158"/>
      <c r="B3" s="71"/>
      <c r="C3" s="159"/>
      <c r="D3" s="160"/>
      <c r="E3" s="16" t="s">
        <v>26</v>
      </c>
      <c r="F3" s="161"/>
      <c r="G3" s="161"/>
    </row>
    <row r="4" spans="1:7" ht="11.1" customHeight="1">
      <c r="A4" s="158"/>
      <c r="B4" s="71"/>
      <c r="C4" s="159"/>
      <c r="D4" s="160"/>
      <c r="E4" s="17"/>
      <c r="F4" s="161"/>
      <c r="G4" s="161"/>
    </row>
    <row r="5" spans="1:7" ht="11.1" customHeight="1">
      <c r="A5" s="158"/>
      <c r="B5" s="71"/>
      <c r="C5" s="162"/>
      <c r="D5" s="160"/>
      <c r="E5" s="16" t="s">
        <v>27</v>
      </c>
      <c r="F5" s="161"/>
      <c r="G5" s="161"/>
    </row>
    <row r="6" spans="1:7" ht="11.1" customHeight="1">
      <c r="A6" s="163"/>
      <c r="B6" s="164"/>
      <c r="C6" s="164"/>
      <c r="D6" s="165"/>
      <c r="E6" s="16" t="s">
        <v>167</v>
      </c>
      <c r="F6" s="166"/>
      <c r="G6" s="167"/>
    </row>
    <row r="7" spans="1:7" ht="12.75" customHeight="1">
      <c r="A7" s="163"/>
      <c r="B7" s="164"/>
      <c r="C7" s="164"/>
      <c r="D7" s="165"/>
      <c r="E7" s="168"/>
      <c r="F7" s="166"/>
      <c r="G7" s="167"/>
    </row>
    <row r="8" spans="1:7" ht="12.75" customHeight="1" thickBot="1">
      <c r="F8" s="170"/>
      <c r="G8" s="171">
        <v>1</v>
      </c>
    </row>
    <row r="9" spans="1:7" ht="24.95" customHeight="1" thickTop="1" thickBot="1">
      <c r="A9" s="535" t="s">
        <v>289</v>
      </c>
      <c r="B9" s="536"/>
      <c r="C9" s="536"/>
      <c r="D9" s="536"/>
      <c r="E9" s="536"/>
      <c r="F9" s="536"/>
      <c r="G9" s="537"/>
    </row>
    <row r="10" spans="1:7" ht="12.75" customHeight="1" thickTop="1" thickBot="1">
      <c r="A10" s="172"/>
      <c r="B10" s="173"/>
      <c r="C10" s="174"/>
      <c r="D10" s="175"/>
      <c r="E10" s="176"/>
      <c r="F10" s="177"/>
      <c r="G10" s="178"/>
    </row>
    <row r="11" spans="1:7" ht="24.95" customHeight="1" thickTop="1" thickBot="1">
      <c r="A11" s="538" t="s">
        <v>280</v>
      </c>
      <c r="B11" s="539"/>
      <c r="C11" s="539"/>
      <c r="D11" s="539"/>
      <c r="E11" s="539"/>
      <c r="F11" s="539"/>
      <c r="G11" s="540"/>
    </row>
    <row r="12" spans="1:7" ht="14.25" thickTop="1" thickBot="1">
      <c r="F12" s="170"/>
      <c r="G12" s="171"/>
    </row>
    <row r="13" spans="1:7" ht="16.5" thickTop="1">
      <c r="A13" s="532" t="s">
        <v>59</v>
      </c>
      <c r="B13" s="533"/>
      <c r="C13" s="533"/>
      <c r="D13" s="533"/>
      <c r="E13" s="533"/>
      <c r="F13" s="533"/>
      <c r="G13" s="534"/>
    </row>
    <row r="14" spans="1:7" ht="13.5" thickBot="1">
      <c r="A14" s="524" t="s">
        <v>16</v>
      </c>
      <c r="B14" s="525"/>
      <c r="C14" s="525"/>
      <c r="D14" s="525"/>
      <c r="E14" s="525"/>
      <c r="F14" s="525"/>
      <c r="G14" s="526"/>
    </row>
    <row r="15" spans="1:7" ht="13.5" thickTop="1">
      <c r="E15" s="38"/>
      <c r="F15" s="39"/>
      <c r="G15" s="40"/>
    </row>
    <row r="16" spans="1:7">
      <c r="A16" s="256" t="s">
        <v>105</v>
      </c>
      <c r="B16" s="257"/>
      <c r="C16" s="183"/>
      <c r="D16" s="258"/>
      <c r="E16" s="259"/>
      <c r="F16" s="184"/>
      <c r="G16" s="234">
        <f>G90</f>
        <v>0</v>
      </c>
    </row>
    <row r="17" spans="1:8">
      <c r="A17" s="260"/>
      <c r="B17" s="261"/>
      <c r="C17" s="66"/>
      <c r="D17" s="262"/>
      <c r="E17" s="263"/>
      <c r="F17" s="50"/>
      <c r="G17" s="51"/>
    </row>
    <row r="18" spans="1:8">
      <c r="A18" s="256" t="s">
        <v>106</v>
      </c>
      <c r="B18" s="257"/>
      <c r="C18" s="183"/>
      <c r="D18" s="258"/>
      <c r="E18" s="259"/>
      <c r="F18" s="184"/>
      <c r="G18" s="234">
        <f>G122</f>
        <v>0</v>
      </c>
    </row>
    <row r="19" spans="1:8">
      <c r="A19" s="260"/>
      <c r="B19" s="261"/>
      <c r="C19" s="66"/>
      <c r="D19" s="262"/>
      <c r="E19" s="263"/>
      <c r="F19" s="50"/>
      <c r="G19" s="51"/>
    </row>
    <row r="20" spans="1:8">
      <c r="A20" s="256" t="s">
        <v>113</v>
      </c>
      <c r="B20" s="257"/>
      <c r="C20" s="183"/>
      <c r="D20" s="258"/>
      <c r="E20" s="259"/>
      <c r="F20" s="184"/>
      <c r="G20" s="234">
        <f>G142</f>
        <v>0</v>
      </c>
    </row>
    <row r="21" spans="1:8">
      <c r="A21" s="260"/>
      <c r="B21" s="261"/>
      <c r="C21" s="66"/>
      <c r="D21" s="262"/>
      <c r="E21" s="263"/>
      <c r="F21" s="50"/>
      <c r="G21" s="51"/>
    </row>
    <row r="22" spans="1:8">
      <c r="A22" s="182" t="s">
        <v>119</v>
      </c>
      <c r="B22" s="257"/>
      <c r="C22" s="186"/>
      <c r="D22" s="258"/>
      <c r="E22" s="264"/>
      <c r="F22" s="187"/>
      <c r="G22" s="265">
        <f>G167</f>
        <v>0</v>
      </c>
    </row>
    <row r="23" spans="1:8">
      <c r="A23" s="185"/>
      <c r="B23" s="261"/>
      <c r="C23" s="188"/>
      <c r="D23" s="262"/>
      <c r="E23" s="266"/>
      <c r="F23" s="190"/>
      <c r="G23" s="189"/>
    </row>
    <row r="24" spans="1:8">
      <c r="A24" s="256" t="s">
        <v>147</v>
      </c>
      <c r="B24" s="257"/>
      <c r="C24" s="183"/>
      <c r="D24" s="258"/>
      <c r="E24" s="259"/>
      <c r="F24" s="184"/>
      <c r="G24" s="234">
        <f>G193</f>
        <v>0</v>
      </c>
    </row>
    <row r="25" spans="1:8">
      <c r="A25" s="260"/>
      <c r="B25" s="261"/>
      <c r="C25" s="66"/>
      <c r="D25" s="262"/>
      <c r="E25" s="263"/>
      <c r="F25" s="50"/>
      <c r="G25" s="51"/>
    </row>
    <row r="26" spans="1:8">
      <c r="A26" s="256" t="s">
        <v>148</v>
      </c>
      <c r="B26" s="257"/>
      <c r="C26" s="183"/>
      <c r="D26" s="258"/>
      <c r="E26" s="259"/>
      <c r="F26" s="184"/>
      <c r="G26" s="234">
        <f>G271</f>
        <v>0</v>
      </c>
    </row>
    <row r="27" spans="1:8" s="164" customFormat="1" ht="13.5" thickBot="1">
      <c r="A27" s="46"/>
      <c r="B27" s="267"/>
      <c r="C27" s="47"/>
      <c r="D27" s="48"/>
      <c r="E27" s="49"/>
      <c r="F27" s="50"/>
      <c r="G27" s="51"/>
      <c r="H27" s="191"/>
    </row>
    <row r="28" spans="1:8" ht="14.25" thickTop="1" thickBot="1">
      <c r="A28" s="46"/>
      <c r="B28" s="261"/>
      <c r="C28" s="66"/>
      <c r="D28" s="48"/>
      <c r="E28" s="268" t="s">
        <v>135</v>
      </c>
      <c r="F28" s="192"/>
      <c r="G28" s="193">
        <f>SUM(G16:G26)</f>
        <v>0</v>
      </c>
      <c r="H28" s="194"/>
    </row>
    <row r="29" spans="1:8" ht="13.5" thickTop="1">
      <c r="A29" s="247"/>
      <c r="B29" s="269"/>
      <c r="C29" s="196"/>
      <c r="D29" s="270"/>
      <c r="E29" s="142"/>
      <c r="F29" s="143"/>
      <c r="G29" s="271"/>
      <c r="H29" s="194"/>
    </row>
    <row r="30" spans="1:8" s="164" customFormat="1" ht="13.5" thickBot="1">
      <c r="A30" s="272"/>
      <c r="B30" s="249"/>
      <c r="C30" s="36"/>
      <c r="D30" s="245"/>
      <c r="E30" s="246"/>
      <c r="F30" s="74"/>
      <c r="G30" s="75"/>
      <c r="H30" s="191"/>
    </row>
    <row r="31" spans="1:8" s="164" customFormat="1" ht="24.95" customHeight="1" thickBot="1">
      <c r="A31" s="527" t="s">
        <v>161</v>
      </c>
      <c r="B31" s="528"/>
      <c r="C31" s="199" t="s">
        <v>162</v>
      </c>
      <c r="D31" s="200" t="s">
        <v>141</v>
      </c>
      <c r="E31" s="200" t="s">
        <v>140</v>
      </c>
      <c r="F31" s="200" t="s">
        <v>142</v>
      </c>
      <c r="G31" s="201" t="s">
        <v>143</v>
      </c>
      <c r="H31" s="191"/>
    </row>
    <row r="32" spans="1:8" s="206" customFormat="1" ht="15" customHeight="1">
      <c r="A32" s="202"/>
      <c r="B32" s="203"/>
      <c r="C32" s="202"/>
      <c r="D32" s="204"/>
      <c r="E32" s="204"/>
      <c r="F32" s="204"/>
      <c r="G32" s="204"/>
      <c r="H32" s="205"/>
    </row>
    <row r="33" spans="1:8" s="164" customFormat="1">
      <c r="A33" s="243" t="s">
        <v>105</v>
      </c>
      <c r="B33" s="269"/>
      <c r="C33" s="196"/>
      <c r="D33" s="253"/>
      <c r="E33" s="250"/>
      <c r="F33" s="39"/>
      <c r="G33" s="40"/>
      <c r="H33" s="191"/>
    </row>
    <row r="34" spans="1:8" s="164" customFormat="1">
      <c r="A34" s="243"/>
      <c r="B34" s="269"/>
      <c r="C34" s="196"/>
      <c r="D34" s="253"/>
      <c r="E34" s="250"/>
      <c r="F34" s="39"/>
      <c r="G34" s="40"/>
      <c r="H34" s="191"/>
    </row>
    <row r="35" spans="1:8" s="164" customFormat="1">
      <c r="A35" s="273" t="s">
        <v>104</v>
      </c>
      <c r="B35" s="274"/>
      <c r="C35" s="196"/>
      <c r="D35" s="253"/>
      <c r="E35" s="250"/>
      <c r="F35" s="39"/>
      <c r="G35" s="40"/>
      <c r="H35" s="191"/>
    </row>
    <row r="36" spans="1:8" s="164" customFormat="1" ht="25.5">
      <c r="A36" s="275" t="s">
        <v>68</v>
      </c>
      <c r="B36" s="252" t="s">
        <v>264</v>
      </c>
      <c r="C36" s="211" t="s">
        <v>51</v>
      </c>
      <c r="D36" s="253" t="s">
        <v>66</v>
      </c>
      <c r="E36" s="250">
        <v>22.2</v>
      </c>
      <c r="F36" s="39"/>
      <c r="G36" s="40">
        <f>+E36*F36</f>
        <v>0</v>
      </c>
      <c r="H36" s="191"/>
    </row>
    <row r="37" spans="1:8" s="164" customFormat="1">
      <c r="A37" s="251"/>
      <c r="B37" s="252"/>
      <c r="C37" s="211"/>
      <c r="D37" s="253"/>
      <c r="E37" s="255"/>
      <c r="F37" s="39"/>
      <c r="G37" s="40"/>
      <c r="H37" s="191"/>
    </row>
    <row r="38" spans="1:8" s="164" customFormat="1" ht="25.5">
      <c r="A38" s="275" t="s">
        <v>137</v>
      </c>
      <c r="B38" s="252" t="s">
        <v>264</v>
      </c>
      <c r="C38" s="211" t="s">
        <v>41</v>
      </c>
      <c r="D38" s="253" t="s">
        <v>66</v>
      </c>
      <c r="E38" s="250">
        <v>23.5</v>
      </c>
      <c r="F38" s="39"/>
      <c r="G38" s="40">
        <f>+E38*F38</f>
        <v>0</v>
      </c>
      <c r="H38" s="191"/>
    </row>
    <row r="39" spans="1:8" s="164" customFormat="1">
      <c r="A39" s="251"/>
      <c r="B39" s="252"/>
      <c r="C39" s="211"/>
      <c r="D39" s="253"/>
      <c r="E39" s="250"/>
      <c r="F39" s="39"/>
      <c r="G39" s="40"/>
      <c r="H39" s="191"/>
    </row>
    <row r="40" spans="1:8" s="164" customFormat="1">
      <c r="A40" s="275" t="s">
        <v>138</v>
      </c>
      <c r="B40" s="252" t="s">
        <v>264</v>
      </c>
      <c r="C40" s="211" t="s">
        <v>40</v>
      </c>
      <c r="D40" s="253" t="s">
        <v>131</v>
      </c>
      <c r="E40" s="250">
        <v>4</v>
      </c>
      <c r="F40" s="152"/>
      <c r="G40" s="40">
        <f>+E40*F40</f>
        <v>0</v>
      </c>
      <c r="H40" s="191"/>
    </row>
    <row r="41" spans="1:8" s="164" customFormat="1">
      <c r="A41" s="251"/>
      <c r="B41" s="252"/>
      <c r="C41" s="211"/>
      <c r="D41" s="253"/>
      <c r="E41" s="250"/>
      <c r="F41" s="39"/>
      <c r="G41" s="40"/>
      <c r="H41" s="191"/>
    </row>
    <row r="42" spans="1:8" s="164" customFormat="1" ht="25.5">
      <c r="A42" s="251" t="s">
        <v>139</v>
      </c>
      <c r="B42" s="252" t="s">
        <v>265</v>
      </c>
      <c r="C42" s="211" t="s">
        <v>52</v>
      </c>
      <c r="D42" s="253" t="s">
        <v>131</v>
      </c>
      <c r="E42" s="250">
        <v>10</v>
      </c>
      <c r="F42" s="39"/>
      <c r="G42" s="40">
        <f>+E42*F42</f>
        <v>0</v>
      </c>
      <c r="H42" s="191"/>
    </row>
    <row r="43" spans="1:8" s="164" customFormat="1">
      <c r="A43" s="251"/>
      <c r="B43" s="252"/>
      <c r="C43" s="211"/>
      <c r="D43" s="253"/>
      <c r="E43" s="250"/>
      <c r="F43" s="39"/>
      <c r="G43" s="40"/>
      <c r="H43" s="191"/>
    </row>
    <row r="44" spans="1:8" s="164" customFormat="1" ht="25.5">
      <c r="A44" s="251" t="s">
        <v>72</v>
      </c>
      <c r="B44" s="252"/>
      <c r="C44" s="211" t="s">
        <v>79</v>
      </c>
      <c r="D44" s="253"/>
      <c r="E44" s="250"/>
      <c r="F44" s="39"/>
      <c r="G44" s="40"/>
      <c r="H44" s="191"/>
    </row>
    <row r="45" spans="1:8" s="164" customFormat="1">
      <c r="A45" s="251"/>
      <c r="B45" s="252"/>
      <c r="C45" s="211" t="s">
        <v>76</v>
      </c>
      <c r="D45" s="253" t="s">
        <v>163</v>
      </c>
      <c r="E45" s="250">
        <v>1</v>
      </c>
      <c r="F45" s="39"/>
      <c r="G45" s="40">
        <f>+E45*F45</f>
        <v>0</v>
      </c>
      <c r="H45" s="191"/>
    </row>
    <row r="46" spans="1:8" s="164" customFormat="1">
      <c r="A46" s="251"/>
      <c r="B46" s="252"/>
      <c r="C46" s="211" t="s">
        <v>77</v>
      </c>
      <c r="D46" s="253" t="s">
        <v>163</v>
      </c>
      <c r="E46" s="250">
        <v>1</v>
      </c>
      <c r="F46" s="39"/>
      <c r="G46" s="40">
        <f>+E46*F46</f>
        <v>0</v>
      </c>
      <c r="H46" s="191"/>
    </row>
    <row r="47" spans="1:8" s="164" customFormat="1">
      <c r="A47" s="251"/>
      <c r="B47" s="252"/>
      <c r="C47" s="211" t="s">
        <v>80</v>
      </c>
      <c r="D47" s="253" t="s">
        <v>163</v>
      </c>
      <c r="E47" s="250">
        <v>1</v>
      </c>
      <c r="F47" s="39"/>
      <c r="G47" s="40">
        <f>+E47*F47</f>
        <v>0</v>
      </c>
      <c r="H47" s="191"/>
    </row>
    <row r="48" spans="1:8" s="164" customFormat="1">
      <c r="A48" s="251"/>
      <c r="B48" s="252"/>
      <c r="C48" s="211" t="s">
        <v>78</v>
      </c>
      <c r="D48" s="253" t="s">
        <v>163</v>
      </c>
      <c r="E48" s="250">
        <v>1</v>
      </c>
      <c r="F48" s="39"/>
      <c r="G48" s="40">
        <f>+E48*F48</f>
        <v>0</v>
      </c>
      <c r="H48" s="191"/>
    </row>
    <row r="49" spans="1:8" s="164" customFormat="1">
      <c r="A49" s="251"/>
      <c r="B49" s="252"/>
      <c r="C49" s="211" t="s">
        <v>81</v>
      </c>
      <c r="D49" s="253" t="s">
        <v>163</v>
      </c>
      <c r="E49" s="250">
        <v>1</v>
      </c>
      <c r="F49" s="39"/>
      <c r="G49" s="40">
        <f>+E49*F49</f>
        <v>0</v>
      </c>
      <c r="H49" s="191"/>
    </row>
    <row r="50" spans="1:8" s="164" customFormat="1">
      <c r="A50" s="276"/>
      <c r="B50" s="277"/>
      <c r="C50" s="211"/>
      <c r="D50" s="253"/>
      <c r="E50" s="250"/>
      <c r="F50" s="39"/>
      <c r="G50" s="40"/>
      <c r="H50" s="191"/>
    </row>
    <row r="51" spans="1:8" s="164" customFormat="1">
      <c r="A51" s="243" t="s">
        <v>128</v>
      </c>
      <c r="B51" s="277"/>
      <c r="C51" s="211"/>
      <c r="D51" s="253"/>
      <c r="E51" s="250"/>
      <c r="F51" s="39"/>
      <c r="G51" s="40"/>
      <c r="H51" s="191"/>
    </row>
    <row r="52" spans="1:8" s="164" customFormat="1">
      <c r="A52" s="243"/>
      <c r="B52" s="277"/>
      <c r="C52" s="211"/>
      <c r="D52" s="253"/>
      <c r="E52" s="250"/>
      <c r="F52" s="39"/>
      <c r="G52" s="40"/>
      <c r="H52" s="191"/>
    </row>
    <row r="53" spans="1:8" s="164" customFormat="1">
      <c r="A53" s="243" t="s">
        <v>231</v>
      </c>
      <c r="B53" s="277"/>
      <c r="C53" s="211"/>
      <c r="D53" s="253"/>
      <c r="E53" s="250"/>
      <c r="F53" s="39"/>
      <c r="G53" s="40"/>
      <c r="H53" s="191"/>
    </row>
    <row r="54" spans="1:8" s="5" customFormat="1" ht="38.25">
      <c r="A54" s="316" t="s">
        <v>73</v>
      </c>
      <c r="B54" s="316" t="s">
        <v>6</v>
      </c>
      <c r="C54" s="317" t="s">
        <v>7</v>
      </c>
      <c r="D54" s="150" t="s">
        <v>1</v>
      </c>
      <c r="E54" s="318">
        <v>75</v>
      </c>
      <c r="F54" s="318"/>
      <c r="G54" s="151">
        <f>+E54*F54</f>
        <v>0</v>
      </c>
    </row>
    <row r="55" spans="1:8" s="5" customFormat="1">
      <c r="A55" s="316"/>
      <c r="B55" s="316"/>
      <c r="C55" s="317"/>
      <c r="D55" s="150"/>
      <c r="E55" s="206"/>
      <c r="F55" s="319"/>
      <c r="G55" s="151"/>
    </row>
    <row r="56" spans="1:8" s="5" customFormat="1" ht="38.25">
      <c r="A56" s="316" t="s">
        <v>82</v>
      </c>
      <c r="B56" s="316" t="s">
        <v>2</v>
      </c>
      <c r="C56" s="317" t="s">
        <v>226</v>
      </c>
      <c r="D56" s="150" t="s">
        <v>131</v>
      </c>
      <c r="E56" s="318">
        <v>5</v>
      </c>
      <c r="F56" s="318"/>
      <c r="G56" s="151">
        <f>+E56*F56</f>
        <v>0</v>
      </c>
    </row>
    <row r="57" spans="1:8" s="5" customFormat="1">
      <c r="A57" s="316"/>
      <c r="B57" s="316"/>
      <c r="C57" s="317"/>
      <c r="D57" s="150"/>
      <c r="E57" s="318"/>
      <c r="F57" s="318"/>
      <c r="G57" s="151"/>
    </row>
    <row r="58" spans="1:8" s="5" customFormat="1" ht="31.5" customHeight="1">
      <c r="A58" s="316" t="s">
        <v>83</v>
      </c>
      <c r="B58" s="316" t="s">
        <v>3</v>
      </c>
      <c r="C58" s="317" t="s">
        <v>227</v>
      </c>
      <c r="D58" s="150" t="s">
        <v>131</v>
      </c>
      <c r="E58" s="318">
        <v>5</v>
      </c>
      <c r="F58" s="318"/>
      <c r="G58" s="151">
        <f>+E58*F58</f>
        <v>0</v>
      </c>
    </row>
    <row r="59" spans="1:8" s="5" customFormat="1">
      <c r="A59" s="316"/>
      <c r="B59" s="316"/>
      <c r="C59" s="317"/>
      <c r="D59" s="150"/>
      <c r="E59" s="318"/>
      <c r="F59" s="319"/>
      <c r="G59" s="151"/>
    </row>
    <row r="60" spans="1:8" s="5" customFormat="1" ht="38.25">
      <c r="A60" s="316" t="s">
        <v>84</v>
      </c>
      <c r="B60" s="316" t="s">
        <v>4</v>
      </c>
      <c r="C60" s="317" t="s">
        <v>228</v>
      </c>
      <c r="D60" s="150" t="s">
        <v>131</v>
      </c>
      <c r="E60" s="318">
        <f>+E56</f>
        <v>5</v>
      </c>
      <c r="F60" s="318"/>
      <c r="G60" s="151">
        <f>+E60*F60</f>
        <v>0</v>
      </c>
    </row>
    <row r="61" spans="1:8" s="5" customFormat="1">
      <c r="A61" s="316"/>
      <c r="B61" s="316"/>
      <c r="C61" s="317"/>
      <c r="D61" s="150"/>
      <c r="E61" s="318"/>
      <c r="F61" s="319"/>
      <c r="G61" s="151"/>
    </row>
    <row r="62" spans="1:8" s="5" customFormat="1" ht="38.25">
      <c r="A62" s="316" t="s">
        <v>85</v>
      </c>
      <c r="B62" s="316" t="s">
        <v>5</v>
      </c>
      <c r="C62" s="317" t="s">
        <v>229</v>
      </c>
      <c r="D62" s="150" t="s">
        <v>131</v>
      </c>
      <c r="E62" s="318">
        <f>+E58</f>
        <v>5</v>
      </c>
      <c r="F62" s="318"/>
      <c r="G62" s="151">
        <f>+E62*F62</f>
        <v>0</v>
      </c>
    </row>
    <row r="63" spans="1:8" s="164" customFormat="1">
      <c r="A63" s="212"/>
      <c r="B63" s="210"/>
      <c r="C63" s="214"/>
      <c r="D63" s="215"/>
      <c r="E63" s="40"/>
      <c r="F63" s="39"/>
      <c r="G63" s="40"/>
      <c r="H63" s="191"/>
    </row>
    <row r="64" spans="1:8" s="164" customFormat="1">
      <c r="A64" s="243" t="s">
        <v>232</v>
      </c>
      <c r="B64" s="210"/>
      <c r="C64" s="214"/>
      <c r="D64" s="215"/>
      <c r="E64" s="40"/>
      <c r="F64" s="39"/>
      <c r="G64" s="40"/>
      <c r="H64" s="191"/>
    </row>
    <row r="65" spans="1:8" s="164" customFormat="1" ht="38.25">
      <c r="A65" s="251" t="s">
        <v>86</v>
      </c>
      <c r="B65" s="252"/>
      <c r="C65" s="214" t="s">
        <v>53</v>
      </c>
      <c r="D65" s="278" t="s">
        <v>136</v>
      </c>
      <c r="E65" s="250">
        <v>303</v>
      </c>
      <c r="F65" s="39"/>
      <c r="G65" s="40">
        <f>+E65*F65</f>
        <v>0</v>
      </c>
      <c r="H65" s="191"/>
    </row>
    <row r="66" spans="1:8" s="164" customFormat="1">
      <c r="A66" s="251"/>
      <c r="B66" s="252"/>
      <c r="C66" s="211"/>
      <c r="D66" s="278"/>
      <c r="E66" s="279"/>
      <c r="F66" s="39"/>
      <c r="G66" s="40"/>
      <c r="H66" s="191"/>
    </row>
    <row r="67" spans="1:8" s="164" customFormat="1" ht="38.25">
      <c r="A67" s="251" t="s">
        <v>87</v>
      </c>
      <c r="B67" s="252"/>
      <c r="C67" s="214" t="s">
        <v>54</v>
      </c>
      <c r="D67" s="278" t="s">
        <v>136</v>
      </c>
      <c r="E67" s="250">
        <v>83.4</v>
      </c>
      <c r="F67" s="39"/>
      <c r="G67" s="40">
        <f>+E67*F67</f>
        <v>0</v>
      </c>
      <c r="H67" s="191"/>
    </row>
    <row r="68" spans="1:8" s="164" customFormat="1">
      <c r="A68" s="243"/>
      <c r="B68" s="277"/>
      <c r="C68" s="211"/>
      <c r="D68" s="253"/>
      <c r="E68" s="250"/>
      <c r="F68" s="39"/>
      <c r="G68" s="40"/>
      <c r="H68" s="191"/>
    </row>
    <row r="69" spans="1:8" ht="28.5" customHeight="1">
      <c r="A69" s="251" t="s">
        <v>88</v>
      </c>
      <c r="B69" s="252">
        <v>12211</v>
      </c>
      <c r="C69" s="211" t="s">
        <v>31</v>
      </c>
      <c r="D69" s="278" t="s">
        <v>131</v>
      </c>
      <c r="E69" s="250">
        <v>3</v>
      </c>
      <c r="F69" s="152"/>
      <c r="G69" s="40">
        <f>+E69*F69</f>
        <v>0</v>
      </c>
      <c r="H69" s="194"/>
    </row>
    <row r="70" spans="1:8">
      <c r="A70" s="251"/>
      <c r="B70" s="252"/>
      <c r="C70" s="211"/>
      <c r="D70" s="278"/>
      <c r="E70" s="250"/>
      <c r="F70" s="152"/>
      <c r="G70" s="40"/>
      <c r="H70" s="194"/>
    </row>
    <row r="71" spans="1:8" ht="28.5" customHeight="1">
      <c r="A71" s="251" t="s">
        <v>89</v>
      </c>
      <c r="B71" s="252"/>
      <c r="C71" s="211" t="s">
        <v>55</v>
      </c>
      <c r="D71" s="278" t="s">
        <v>66</v>
      </c>
      <c r="E71" s="250">
        <v>9</v>
      </c>
      <c r="F71" s="39"/>
      <c r="G71" s="40">
        <f>+E71*F71</f>
        <v>0</v>
      </c>
      <c r="H71" s="194"/>
    </row>
    <row r="72" spans="1:8">
      <c r="A72" s="251"/>
      <c r="B72" s="252"/>
      <c r="C72" s="211"/>
      <c r="D72" s="278"/>
      <c r="E72" s="250"/>
      <c r="F72" s="152"/>
      <c r="G72" s="40"/>
      <c r="H72" s="194"/>
    </row>
    <row r="73" spans="1:8">
      <c r="A73" s="243" t="s">
        <v>233</v>
      </c>
      <c r="B73" s="252"/>
      <c r="C73" s="211"/>
      <c r="D73" s="278"/>
      <c r="E73" s="279"/>
      <c r="F73" s="39"/>
      <c r="G73" s="40"/>
      <c r="H73" s="194"/>
    </row>
    <row r="74" spans="1:8" ht="41.25" customHeight="1">
      <c r="A74" s="251" t="s">
        <v>90</v>
      </c>
      <c r="B74" s="252">
        <v>12227</v>
      </c>
      <c r="C74" s="211" t="s">
        <v>32</v>
      </c>
      <c r="D74" s="278" t="s">
        <v>132</v>
      </c>
      <c r="E74" s="250">
        <f>+(3.8+10+8.6+18.5+5.5)*3+(7.5+9.2)/2*9.3+(64.95+44.9)*0.5+(3.6+6.5+38.3+18.6+61.4)*1</f>
        <v>400.18</v>
      </c>
      <c r="F74" s="39"/>
      <c r="G74" s="40">
        <f>+E74*F74</f>
        <v>0</v>
      </c>
      <c r="H74" s="194"/>
    </row>
    <row r="75" spans="1:8">
      <c r="A75" s="251"/>
      <c r="B75" s="252"/>
      <c r="C75" s="211"/>
      <c r="D75" s="278"/>
      <c r="E75" s="279"/>
      <c r="F75" s="39"/>
      <c r="G75" s="40"/>
      <c r="H75" s="194"/>
    </row>
    <row r="76" spans="1:8" ht="25.5">
      <c r="A76" s="251" t="s">
        <v>91</v>
      </c>
      <c r="B76" s="252">
        <v>12228</v>
      </c>
      <c r="C76" s="211" t="s">
        <v>48</v>
      </c>
      <c r="D76" s="278" t="s">
        <v>66</v>
      </c>
      <c r="E76" s="250">
        <f>5.75*2+29.2+14.5+29.5+5.35+16.65+6.5+8.75+14.1+8.8+4.6+3.5+(3.6+6.5+38.3+18.6+64.95+44.9+61.4-7.3+9.5-7.2-9.3-7-9.15-3)</f>
        <v>357.75</v>
      </c>
      <c r="F76" s="39"/>
      <c r="G76" s="40">
        <f>+E76*F76</f>
        <v>0</v>
      </c>
      <c r="H76" s="194"/>
    </row>
    <row r="77" spans="1:8">
      <c r="A77" s="251"/>
      <c r="B77" s="252"/>
      <c r="C77" s="211"/>
      <c r="D77" s="278"/>
      <c r="E77" s="250"/>
      <c r="F77" s="39"/>
      <c r="G77" s="40"/>
      <c r="H77" s="194"/>
    </row>
    <row r="78" spans="1:8" ht="38.25">
      <c r="A78" s="251" t="s">
        <v>92</v>
      </c>
      <c r="B78" s="252" t="s">
        <v>262</v>
      </c>
      <c r="C78" s="211" t="s">
        <v>260</v>
      </c>
      <c r="D78" s="253" t="s">
        <v>136</v>
      </c>
      <c r="E78" s="250">
        <f>5.5+38.75+14.15+60+103.55+2.75</f>
        <v>224.7</v>
      </c>
      <c r="F78" s="39"/>
      <c r="G78" s="40">
        <f>+E78*F78</f>
        <v>0</v>
      </c>
      <c r="H78" s="194"/>
    </row>
    <row r="79" spans="1:8">
      <c r="A79" s="251"/>
      <c r="B79" s="252"/>
      <c r="C79" s="211"/>
      <c r="D79" s="253"/>
      <c r="E79" s="250"/>
      <c r="F79" s="39"/>
      <c r="G79" s="40"/>
      <c r="H79" s="194"/>
    </row>
    <row r="80" spans="1:8">
      <c r="A80" s="243" t="s">
        <v>234</v>
      </c>
      <c r="B80" s="252"/>
      <c r="C80" s="211"/>
      <c r="D80" s="253"/>
      <c r="E80" s="250"/>
      <c r="F80" s="39"/>
      <c r="G80" s="40"/>
      <c r="H80" s="194"/>
    </row>
    <row r="81" spans="1:8" ht="38.25">
      <c r="A81" s="251" t="s">
        <v>93</v>
      </c>
      <c r="B81" s="252" t="s">
        <v>238</v>
      </c>
      <c r="C81" s="211" t="s">
        <v>237</v>
      </c>
      <c r="D81" s="253" t="s">
        <v>136</v>
      </c>
      <c r="E81" s="250">
        <v>5</v>
      </c>
      <c r="F81" s="152"/>
      <c r="G81" s="40">
        <f>+E81*F81</f>
        <v>0</v>
      </c>
      <c r="H81" s="194"/>
    </row>
    <row r="82" spans="1:8">
      <c r="A82" s="251"/>
      <c r="B82" s="252"/>
      <c r="C82" s="211"/>
      <c r="D82" s="253"/>
      <c r="E82" s="250"/>
      <c r="F82" s="39"/>
      <c r="G82" s="40"/>
      <c r="H82" s="194"/>
    </row>
    <row r="83" spans="1:8" ht="38.25">
      <c r="A83" s="251" t="s">
        <v>94</v>
      </c>
      <c r="B83" s="252" t="s">
        <v>236</v>
      </c>
      <c r="C83" s="211" t="s">
        <v>235</v>
      </c>
      <c r="D83" s="253" t="s">
        <v>136</v>
      </c>
      <c r="E83" s="250">
        <v>4</v>
      </c>
      <c r="F83" s="39"/>
      <c r="G83" s="40">
        <f>E83*F83</f>
        <v>0</v>
      </c>
      <c r="H83" s="194"/>
    </row>
    <row r="84" spans="1:8">
      <c r="A84" s="251"/>
      <c r="B84" s="252"/>
      <c r="C84" s="211"/>
      <c r="D84" s="253"/>
      <c r="E84" s="250"/>
      <c r="F84" s="39"/>
      <c r="G84" s="40"/>
      <c r="H84" s="194"/>
    </row>
    <row r="85" spans="1:8" ht="25.5">
      <c r="A85" s="251" t="s">
        <v>95</v>
      </c>
      <c r="B85" s="252" t="s">
        <v>239</v>
      </c>
      <c r="C85" s="211" t="s">
        <v>246</v>
      </c>
      <c r="D85" s="71"/>
      <c r="E85" s="250"/>
      <c r="F85" s="39"/>
      <c r="G85" s="40"/>
      <c r="H85" s="194"/>
    </row>
    <row r="86" spans="1:8">
      <c r="A86" s="251"/>
      <c r="B86" s="252"/>
      <c r="C86" s="211" t="s">
        <v>240</v>
      </c>
      <c r="D86" s="253" t="s">
        <v>131</v>
      </c>
      <c r="E86" s="250">
        <v>4</v>
      </c>
      <c r="F86" s="152"/>
      <c r="G86" s="40">
        <f>+E86*F86</f>
        <v>0</v>
      </c>
      <c r="H86" s="194"/>
    </row>
    <row r="87" spans="1:8">
      <c r="A87" s="251"/>
      <c r="B87" s="252"/>
      <c r="C87" s="211" t="s">
        <v>241</v>
      </c>
      <c r="D87" s="253" t="s">
        <v>131</v>
      </c>
      <c r="E87" s="250">
        <v>1</v>
      </c>
      <c r="F87" s="152"/>
      <c r="G87" s="40">
        <f>+E87*F87</f>
        <v>0</v>
      </c>
      <c r="H87" s="194"/>
    </row>
    <row r="88" spans="1:8">
      <c r="A88" s="251"/>
      <c r="B88" s="252"/>
      <c r="C88" s="211" t="s">
        <v>242</v>
      </c>
      <c r="D88" s="253" t="s">
        <v>131</v>
      </c>
      <c r="E88" s="250">
        <v>3</v>
      </c>
      <c r="F88" s="152"/>
      <c r="G88" s="40">
        <f>+E88*F88</f>
        <v>0</v>
      </c>
      <c r="H88" s="194"/>
    </row>
    <row r="89" spans="1:8" s="218" customFormat="1" ht="13.5" thickBot="1">
      <c r="A89" s="276"/>
      <c r="B89" s="277"/>
      <c r="C89" s="211"/>
      <c r="D89" s="253"/>
      <c r="E89" s="250"/>
      <c r="F89" s="39"/>
      <c r="G89" s="40"/>
      <c r="H89" s="217"/>
    </row>
    <row r="90" spans="1:8" ht="14.25" thickTop="1" thickBot="1">
      <c r="A90" s="179"/>
      <c r="B90" s="180"/>
      <c r="D90" s="181"/>
      <c r="E90" s="254" t="s">
        <v>159</v>
      </c>
      <c r="F90" s="219"/>
      <c r="G90" s="220">
        <f>SUM(G34:G88)</f>
        <v>0</v>
      </c>
    </row>
    <row r="91" spans="1:8" ht="13.5" thickTop="1">
      <c r="A91" s="272"/>
      <c r="B91" s="249"/>
      <c r="D91" s="245"/>
      <c r="E91" s="246"/>
      <c r="F91" s="39"/>
      <c r="G91" s="40"/>
      <c r="H91" s="194"/>
    </row>
    <row r="92" spans="1:8">
      <c r="A92" s="247" t="s">
        <v>106</v>
      </c>
      <c r="B92" s="244"/>
      <c r="C92" s="221"/>
      <c r="D92" s="245"/>
      <c r="E92" s="250"/>
      <c r="H92" s="194"/>
    </row>
    <row r="93" spans="1:8">
      <c r="A93" s="247"/>
      <c r="B93" s="244"/>
      <c r="C93" s="221"/>
      <c r="D93" s="245"/>
      <c r="E93" s="250"/>
      <c r="H93" s="194"/>
    </row>
    <row r="94" spans="1:8">
      <c r="A94" s="247" t="s">
        <v>127</v>
      </c>
      <c r="B94" s="244"/>
      <c r="C94" s="221"/>
      <c r="D94" s="245"/>
      <c r="E94" s="250"/>
      <c r="H94" s="194"/>
    </row>
    <row r="95" spans="1:8" ht="38.25">
      <c r="A95" s="251" t="s">
        <v>68</v>
      </c>
      <c r="B95" s="252">
        <v>21313</v>
      </c>
      <c r="C95" s="211" t="s">
        <v>37</v>
      </c>
      <c r="D95" s="253" t="s">
        <v>133</v>
      </c>
      <c r="E95" s="250">
        <f>174.71*1.1</f>
        <v>192.18</v>
      </c>
      <c r="F95" s="39"/>
      <c r="G95" s="40">
        <f>+E95*F95</f>
        <v>0</v>
      </c>
      <c r="H95" s="194"/>
    </row>
    <row r="96" spans="1:8">
      <c r="A96" s="251"/>
      <c r="B96" s="252"/>
      <c r="C96" s="211"/>
      <c r="D96" s="253"/>
      <c r="E96" s="40"/>
      <c r="F96" s="222"/>
      <c r="G96" s="40"/>
      <c r="H96" s="223"/>
    </row>
    <row r="97" spans="1:8" ht="63.75">
      <c r="A97" s="251" t="s">
        <v>137</v>
      </c>
      <c r="B97" s="252">
        <v>31322</v>
      </c>
      <c r="C97" s="211" t="s">
        <v>49</v>
      </c>
      <c r="D97" s="253" t="s">
        <v>133</v>
      </c>
      <c r="E97" s="250">
        <v>30.5</v>
      </c>
      <c r="F97" s="39"/>
      <c r="G97" s="40">
        <f>+E97*F97</f>
        <v>0</v>
      </c>
      <c r="H97" s="223"/>
    </row>
    <row r="98" spans="1:8">
      <c r="A98" s="251"/>
      <c r="B98" s="252"/>
      <c r="C98" s="211"/>
      <c r="D98" s="253"/>
      <c r="E98" s="40"/>
      <c r="F98" s="222"/>
      <c r="G98" s="40"/>
      <c r="H98" s="194"/>
    </row>
    <row r="99" spans="1:8" ht="41.25" customHeight="1">
      <c r="A99" s="275" t="s">
        <v>138</v>
      </c>
      <c r="B99" s="252">
        <v>21323</v>
      </c>
      <c r="C99" s="211" t="s">
        <v>33</v>
      </c>
      <c r="D99" s="253" t="s">
        <v>133</v>
      </c>
      <c r="E99" s="250">
        <v>12.3</v>
      </c>
      <c r="F99" s="39"/>
      <c r="G99" s="40">
        <f>+E99*F99</f>
        <v>0</v>
      </c>
      <c r="H99" s="194"/>
    </row>
    <row r="100" spans="1:8">
      <c r="A100" s="275"/>
      <c r="B100" s="252"/>
      <c r="C100" s="211"/>
      <c r="D100" s="253"/>
      <c r="E100" s="40"/>
      <c r="F100" s="222"/>
      <c r="G100" s="40"/>
      <c r="H100" s="194"/>
    </row>
    <row r="101" spans="1:8" ht="38.25">
      <c r="A101" s="275" t="s">
        <v>139</v>
      </c>
      <c r="B101" s="252">
        <v>21323</v>
      </c>
      <c r="C101" s="211" t="s">
        <v>34</v>
      </c>
      <c r="D101" s="253" t="s">
        <v>133</v>
      </c>
      <c r="E101" s="250">
        <v>10</v>
      </c>
      <c r="F101" s="39"/>
      <c r="G101" s="40">
        <f>+E101*F101</f>
        <v>0</v>
      </c>
      <c r="H101" s="194"/>
    </row>
    <row r="102" spans="1:8">
      <c r="A102" s="276"/>
      <c r="B102" s="277"/>
      <c r="C102" s="211"/>
      <c r="D102" s="253"/>
      <c r="E102" s="40"/>
      <c r="F102" s="222"/>
      <c r="G102" s="40"/>
      <c r="H102" s="194"/>
    </row>
    <row r="103" spans="1:8">
      <c r="A103" s="243" t="s">
        <v>126</v>
      </c>
      <c r="B103" s="277"/>
      <c r="C103" s="211"/>
      <c r="D103" s="253"/>
      <c r="E103" s="40"/>
      <c r="F103" s="39"/>
      <c r="G103" s="40"/>
      <c r="H103" s="194"/>
    </row>
    <row r="104" spans="1:8" ht="25.5">
      <c r="A104" s="275" t="s">
        <v>72</v>
      </c>
      <c r="B104" s="252">
        <v>22112</v>
      </c>
      <c r="C104" s="211" t="s">
        <v>42</v>
      </c>
      <c r="D104" s="253" t="s">
        <v>132</v>
      </c>
      <c r="E104" s="250">
        <f>224.62*1.1</f>
        <v>247.08</v>
      </c>
      <c r="F104" s="39"/>
      <c r="G104" s="40">
        <f>+E104*F104</f>
        <v>0</v>
      </c>
      <c r="H104" s="194"/>
    </row>
    <row r="105" spans="1:8">
      <c r="A105" s="251"/>
      <c r="B105" s="252"/>
      <c r="C105" s="211"/>
      <c r="D105" s="253"/>
      <c r="E105" s="40"/>
      <c r="F105" s="39"/>
      <c r="G105" s="40"/>
      <c r="H105" s="194"/>
    </row>
    <row r="106" spans="1:8" ht="25.5">
      <c r="A106" s="275" t="s">
        <v>73</v>
      </c>
      <c r="B106" s="252">
        <v>22112</v>
      </c>
      <c r="C106" s="211" t="s">
        <v>101</v>
      </c>
      <c r="D106" s="253" t="s">
        <v>132</v>
      </c>
      <c r="E106" s="250">
        <v>14.1</v>
      </c>
      <c r="F106" s="39"/>
      <c r="G106" s="40">
        <f>+E106*F106</f>
        <v>0</v>
      </c>
      <c r="H106" s="194"/>
    </row>
    <row r="107" spans="1:8">
      <c r="A107" s="276"/>
      <c r="B107" s="277"/>
      <c r="C107" s="211"/>
      <c r="D107" s="253"/>
      <c r="E107" s="40"/>
      <c r="F107" s="39"/>
      <c r="G107" s="40"/>
      <c r="H107" s="194"/>
    </row>
    <row r="108" spans="1:8">
      <c r="A108" s="243" t="s">
        <v>151</v>
      </c>
      <c r="B108" s="277"/>
      <c r="C108" s="211"/>
      <c r="D108" s="253"/>
      <c r="E108" s="40"/>
      <c r="F108" s="39"/>
      <c r="G108" s="40"/>
      <c r="H108" s="194"/>
    </row>
    <row r="109" spans="1:8" ht="43.5" customHeight="1">
      <c r="A109" s="275" t="s">
        <v>82</v>
      </c>
      <c r="B109" s="252">
        <v>24213</v>
      </c>
      <c r="C109" s="211" t="s">
        <v>35</v>
      </c>
      <c r="D109" s="253" t="s">
        <v>133</v>
      </c>
      <c r="E109" s="250">
        <v>3.39</v>
      </c>
      <c r="F109" s="39"/>
      <c r="G109" s="40">
        <f>+E109*F109</f>
        <v>0</v>
      </c>
      <c r="H109" s="194"/>
    </row>
    <row r="110" spans="1:8">
      <c r="A110" s="251"/>
      <c r="B110" s="252"/>
      <c r="C110" s="211"/>
      <c r="D110" s="253"/>
      <c r="E110" s="40"/>
      <c r="F110" s="39"/>
      <c r="G110" s="40"/>
      <c r="H110" s="194"/>
    </row>
    <row r="111" spans="1:8" ht="41.25" customHeight="1">
      <c r="A111" s="251" t="s">
        <v>83</v>
      </c>
      <c r="B111" s="252">
        <v>24213</v>
      </c>
      <c r="C111" s="211" t="s">
        <v>36</v>
      </c>
      <c r="D111" s="253" t="s">
        <v>133</v>
      </c>
      <c r="E111" s="250">
        <v>32.1</v>
      </c>
      <c r="F111" s="39"/>
      <c r="G111" s="40">
        <f>+E111*F111</f>
        <v>0</v>
      </c>
      <c r="H111" s="194"/>
    </row>
    <row r="112" spans="1:8">
      <c r="A112" s="251"/>
      <c r="B112" s="252"/>
      <c r="C112" s="211"/>
      <c r="D112" s="253"/>
      <c r="E112" s="250"/>
      <c r="F112" s="39"/>
      <c r="G112" s="40"/>
      <c r="H112" s="194"/>
    </row>
    <row r="113" spans="1:8" ht="63.75">
      <c r="A113" s="251" t="s">
        <v>84</v>
      </c>
      <c r="B113" s="252"/>
      <c r="C113" s="211" t="s">
        <v>43</v>
      </c>
      <c r="D113" s="253" t="s">
        <v>133</v>
      </c>
      <c r="E113" s="250">
        <v>4.3499999999999996</v>
      </c>
      <c r="F113" s="39"/>
      <c r="G113" s="40">
        <f>+E113*F113</f>
        <v>0</v>
      </c>
      <c r="H113" s="194"/>
    </row>
    <row r="114" spans="1:8">
      <c r="A114" s="251"/>
      <c r="B114" s="252"/>
      <c r="C114" s="211"/>
      <c r="D114" s="253"/>
      <c r="E114" s="250"/>
      <c r="F114" s="39"/>
      <c r="G114" s="40"/>
      <c r="H114" s="194"/>
    </row>
    <row r="115" spans="1:8" ht="38.25">
      <c r="A115" s="251" t="s">
        <v>85</v>
      </c>
      <c r="B115" s="277"/>
      <c r="C115" s="211" t="s">
        <v>44</v>
      </c>
      <c r="D115" s="253" t="s">
        <v>133</v>
      </c>
      <c r="E115" s="250">
        <f>0.4*E132</f>
        <v>130.43</v>
      </c>
      <c r="F115" s="39"/>
      <c r="G115" s="40">
        <f>+E115*F115</f>
        <v>0</v>
      </c>
      <c r="H115" s="194"/>
    </row>
    <row r="116" spans="1:8">
      <c r="A116" s="251"/>
      <c r="B116" s="277"/>
      <c r="C116" s="211"/>
      <c r="D116" s="253"/>
      <c r="E116" s="250"/>
      <c r="F116" s="39"/>
      <c r="G116" s="40"/>
      <c r="H116" s="194"/>
    </row>
    <row r="117" spans="1:8" ht="51">
      <c r="A117" s="251" t="s">
        <v>86</v>
      </c>
      <c r="B117" s="277"/>
      <c r="C117" s="211" t="s">
        <v>45</v>
      </c>
      <c r="D117" s="253" t="s">
        <v>133</v>
      </c>
      <c r="E117" s="250">
        <f>39.39*1.52</f>
        <v>59.87</v>
      </c>
      <c r="F117" s="39"/>
      <c r="G117" s="40">
        <f>+E117*F117</f>
        <v>0</v>
      </c>
      <c r="H117" s="194"/>
    </row>
    <row r="118" spans="1:8">
      <c r="A118" s="280"/>
      <c r="B118" s="277"/>
      <c r="C118" s="211"/>
      <c r="D118" s="253"/>
      <c r="E118" s="40"/>
      <c r="F118" s="39"/>
      <c r="G118" s="40"/>
      <c r="H118" s="194"/>
    </row>
    <row r="119" spans="1:8">
      <c r="A119" s="243" t="s">
        <v>114</v>
      </c>
      <c r="B119" s="277"/>
      <c r="C119" s="211"/>
      <c r="D119" s="253"/>
      <c r="E119" s="40"/>
      <c r="F119" s="39"/>
      <c r="G119" s="40"/>
      <c r="H119" s="194"/>
    </row>
    <row r="120" spans="1:8" ht="25.5">
      <c r="A120" s="251" t="s">
        <v>87</v>
      </c>
      <c r="B120" s="252">
        <v>29114</v>
      </c>
      <c r="C120" s="211" t="s">
        <v>67</v>
      </c>
      <c r="D120" s="253" t="s">
        <v>133</v>
      </c>
      <c r="E120" s="250">
        <f>+E95+E97+E99+E101-E117</f>
        <v>185.11</v>
      </c>
      <c r="F120" s="39"/>
      <c r="G120" s="40">
        <f>+E120*F120</f>
        <v>0</v>
      </c>
      <c r="H120" s="194"/>
    </row>
    <row r="121" spans="1:8" ht="13.5" thickBot="1">
      <c r="A121" s="251"/>
      <c r="B121" s="252"/>
      <c r="C121" s="211"/>
      <c r="D121" s="253"/>
      <c r="E121" s="216"/>
      <c r="F121" s="39"/>
      <c r="G121" s="40"/>
      <c r="H121" s="194"/>
    </row>
    <row r="122" spans="1:8" ht="14.25" thickTop="1" thickBot="1">
      <c r="A122" s="272"/>
      <c r="B122" s="249"/>
      <c r="D122" s="245"/>
      <c r="E122" s="254" t="s">
        <v>160</v>
      </c>
      <c r="F122" s="219"/>
      <c r="G122" s="220">
        <f>SUM(G95:G121)</f>
        <v>0</v>
      </c>
      <c r="H122" s="194"/>
    </row>
    <row r="123" spans="1:8" ht="13.5" thickTop="1">
      <c r="A123" s="272"/>
      <c r="B123" s="249"/>
      <c r="D123" s="245"/>
      <c r="E123" s="246"/>
      <c r="F123" s="39"/>
      <c r="G123" s="40"/>
      <c r="H123" s="194"/>
    </row>
    <row r="124" spans="1:8">
      <c r="A124" s="247" t="s">
        <v>125</v>
      </c>
      <c r="B124" s="244"/>
      <c r="C124" s="221"/>
      <c r="D124" s="245"/>
      <c r="E124" s="246"/>
      <c r="H124" s="194"/>
    </row>
    <row r="125" spans="1:8">
      <c r="A125" s="247"/>
      <c r="B125" s="244"/>
      <c r="C125" s="221"/>
      <c r="D125" s="245"/>
      <c r="E125" s="248"/>
      <c r="G125" s="40"/>
      <c r="H125" s="194"/>
    </row>
    <row r="126" spans="1:8">
      <c r="A126" s="247" t="s">
        <v>124</v>
      </c>
      <c r="B126" s="244"/>
      <c r="C126" s="221"/>
      <c r="D126" s="245"/>
      <c r="E126" s="246"/>
      <c r="H126" s="194"/>
    </row>
    <row r="127" spans="1:8">
      <c r="A127" s="247"/>
      <c r="B127" s="244"/>
      <c r="C127" s="221"/>
      <c r="D127" s="245"/>
      <c r="E127" s="248"/>
      <c r="H127" s="194"/>
    </row>
    <row r="128" spans="1:8">
      <c r="A128" s="247" t="s">
        <v>123</v>
      </c>
      <c r="B128" s="244"/>
      <c r="C128" s="221"/>
      <c r="D128" s="245"/>
      <c r="E128" s="246"/>
      <c r="F128" s="225"/>
      <c r="H128" s="194"/>
    </row>
    <row r="129" spans="1:8" ht="38.25">
      <c r="A129" s="251" t="s">
        <v>68</v>
      </c>
      <c r="B129" s="252">
        <v>31132</v>
      </c>
      <c r="C129" s="211" t="s">
        <v>261</v>
      </c>
      <c r="D129" s="253" t="s">
        <v>133</v>
      </c>
      <c r="E129" s="250">
        <f>+E132*0.2</f>
        <v>65.209999999999994</v>
      </c>
      <c r="F129" s="39"/>
      <c r="G129" s="40">
        <f>+E129*F129</f>
        <v>0</v>
      </c>
      <c r="H129" s="194"/>
    </row>
    <row r="130" spans="1:8">
      <c r="A130" s="276"/>
      <c r="B130" s="277"/>
      <c r="C130" s="211"/>
      <c r="D130" s="253"/>
      <c r="E130" s="40"/>
      <c r="F130" s="39"/>
      <c r="G130" s="40"/>
      <c r="H130" s="194"/>
    </row>
    <row r="131" spans="1:8">
      <c r="A131" s="243" t="s">
        <v>122</v>
      </c>
      <c r="B131" s="277"/>
      <c r="C131" s="211"/>
      <c r="D131" s="253"/>
      <c r="E131" s="226"/>
      <c r="F131" s="222"/>
      <c r="G131" s="226"/>
      <c r="H131" s="194"/>
    </row>
    <row r="132" spans="1:8" ht="51">
      <c r="A132" s="251" t="s">
        <v>137</v>
      </c>
      <c r="B132" s="252">
        <v>31342</v>
      </c>
      <c r="C132" s="211" t="s">
        <v>267</v>
      </c>
      <c r="D132" s="253" t="s">
        <v>132</v>
      </c>
      <c r="E132" s="250">
        <f>335.75-9.68</f>
        <v>326.07</v>
      </c>
      <c r="F132" s="152"/>
      <c r="G132" s="40">
        <f>+E132*F132</f>
        <v>0</v>
      </c>
      <c r="H132" s="194"/>
    </row>
    <row r="133" spans="1:8">
      <c r="A133" s="276"/>
      <c r="B133" s="277"/>
      <c r="C133" s="211"/>
      <c r="D133" s="253"/>
      <c r="E133" s="40"/>
      <c r="F133" s="39"/>
      <c r="G133" s="40"/>
      <c r="H133" s="194"/>
    </row>
    <row r="134" spans="1:8">
      <c r="A134" s="243" t="s">
        <v>121</v>
      </c>
      <c r="B134" s="269"/>
      <c r="C134" s="211"/>
      <c r="D134" s="253"/>
      <c r="E134" s="40"/>
      <c r="F134" s="39"/>
      <c r="G134" s="40"/>
      <c r="H134" s="194"/>
    </row>
    <row r="135" spans="1:8">
      <c r="A135" s="243"/>
      <c r="B135" s="269"/>
      <c r="C135" s="211"/>
      <c r="D135" s="253"/>
      <c r="E135" s="40"/>
      <c r="F135" s="39"/>
      <c r="G135" s="40"/>
      <c r="H135" s="194"/>
    </row>
    <row r="136" spans="1:8">
      <c r="A136" s="243" t="s">
        <v>120</v>
      </c>
      <c r="B136" s="269"/>
      <c r="C136" s="211"/>
      <c r="D136" s="253"/>
      <c r="E136" s="40"/>
      <c r="F136" s="39"/>
      <c r="G136" s="40"/>
      <c r="H136" s="194"/>
    </row>
    <row r="137" spans="1:8" ht="102">
      <c r="A137" s="275" t="s">
        <v>138</v>
      </c>
      <c r="B137" s="252">
        <v>32634</v>
      </c>
      <c r="C137" s="211" t="s">
        <v>268</v>
      </c>
      <c r="D137" s="253" t="s">
        <v>132</v>
      </c>
      <c r="E137" s="250">
        <f>503.2-9.68</f>
        <v>493.52</v>
      </c>
      <c r="F137" s="152"/>
      <c r="G137" s="40">
        <f>+E137*F137</f>
        <v>0</v>
      </c>
      <c r="H137" s="194"/>
    </row>
    <row r="138" spans="1:8">
      <c r="A138" s="276"/>
      <c r="B138" s="277"/>
      <c r="C138" s="211"/>
      <c r="D138" s="253"/>
      <c r="E138" s="250"/>
      <c r="F138" s="39"/>
      <c r="G138" s="40"/>
      <c r="H138" s="194"/>
    </row>
    <row r="139" spans="1:8">
      <c r="A139" s="243" t="s">
        <v>269</v>
      </c>
      <c r="B139" s="277"/>
      <c r="C139" s="211"/>
      <c r="D139" s="253"/>
      <c r="E139" s="250"/>
      <c r="F139" s="39"/>
      <c r="G139" s="40"/>
      <c r="H139" s="194"/>
    </row>
    <row r="140" spans="1:8" ht="39.75">
      <c r="A140" s="275" t="s">
        <v>139</v>
      </c>
      <c r="B140" s="327" t="s">
        <v>270</v>
      </c>
      <c r="C140" s="333" t="s">
        <v>271</v>
      </c>
      <c r="D140" s="150" t="s">
        <v>1</v>
      </c>
      <c r="E140" s="151">
        <f>+E137</f>
        <v>493.52</v>
      </c>
      <c r="F140" s="152"/>
      <c r="G140" s="151">
        <f>+E140*F140</f>
        <v>0</v>
      </c>
      <c r="H140" s="194"/>
    </row>
    <row r="141" spans="1:8" ht="13.5" thickBot="1">
      <c r="A141" s="276"/>
      <c r="B141" s="277"/>
      <c r="C141" s="211"/>
      <c r="D141" s="253"/>
      <c r="E141" s="250"/>
      <c r="F141" s="39"/>
      <c r="G141" s="40"/>
      <c r="H141" s="194"/>
    </row>
    <row r="142" spans="1:8" ht="14.25" thickTop="1" thickBot="1">
      <c r="A142" s="281"/>
      <c r="B142" s="281"/>
      <c r="C142" s="227"/>
      <c r="D142" s="245"/>
      <c r="E142" s="254" t="s">
        <v>155</v>
      </c>
      <c r="F142" s="219"/>
      <c r="G142" s="220">
        <f>SUM(G129:G138)</f>
        <v>0</v>
      </c>
      <c r="H142" s="194"/>
    </row>
    <row r="143" spans="1:8" ht="13.5" thickTop="1">
      <c r="A143" s="281"/>
      <c r="B143" s="281"/>
      <c r="C143" s="227"/>
      <c r="D143" s="245"/>
      <c r="E143" s="250"/>
      <c r="F143" s="39"/>
      <c r="G143" s="226"/>
      <c r="H143" s="194"/>
    </row>
    <row r="144" spans="1:8">
      <c r="A144" s="247" t="s">
        <v>119</v>
      </c>
      <c r="B144" s="249"/>
      <c r="C144" s="227"/>
      <c r="D144" s="245"/>
      <c r="E144" s="282"/>
      <c r="F144" s="230"/>
      <c r="G144" s="229"/>
      <c r="H144" s="194"/>
    </row>
    <row r="145" spans="1:8">
      <c r="A145" s="247"/>
      <c r="B145" s="249"/>
      <c r="C145" s="227"/>
      <c r="D145" s="245"/>
      <c r="E145" s="282"/>
      <c r="F145" s="230"/>
      <c r="G145" s="229"/>
      <c r="H145" s="194"/>
    </row>
    <row r="146" spans="1:8">
      <c r="A146" s="243" t="s">
        <v>118</v>
      </c>
      <c r="B146" s="277"/>
      <c r="C146" s="211"/>
      <c r="D146" s="253"/>
      <c r="E146" s="250"/>
      <c r="F146" s="222"/>
      <c r="G146" s="40"/>
      <c r="H146" s="194"/>
    </row>
    <row r="147" spans="1:8" ht="70.5" customHeight="1">
      <c r="A147" s="251" t="s">
        <v>68</v>
      </c>
      <c r="B147" s="252">
        <v>43121</v>
      </c>
      <c r="C147" s="211" t="s">
        <v>22</v>
      </c>
      <c r="D147" s="253" t="s">
        <v>66</v>
      </c>
      <c r="E147" s="250">
        <v>23.5</v>
      </c>
      <c r="F147" s="152"/>
      <c r="G147" s="40">
        <f>+E147*F147</f>
        <v>0</v>
      </c>
      <c r="H147" s="194"/>
    </row>
    <row r="148" spans="1:8">
      <c r="A148" s="251"/>
      <c r="B148" s="252"/>
      <c r="C148" s="211"/>
      <c r="D148" s="253"/>
      <c r="E148" s="250"/>
      <c r="F148" s="39"/>
      <c r="G148" s="40"/>
      <c r="H148" s="194"/>
    </row>
    <row r="149" spans="1:8" ht="89.25">
      <c r="A149" s="251" t="s">
        <v>137</v>
      </c>
      <c r="B149" s="252">
        <v>43125</v>
      </c>
      <c r="C149" s="211" t="s">
        <v>23</v>
      </c>
      <c r="D149" s="253" t="s">
        <v>131</v>
      </c>
      <c r="E149" s="250">
        <f>4*2</f>
        <v>8</v>
      </c>
      <c r="F149" s="152"/>
      <c r="G149" s="40">
        <f>+E149*F149</f>
        <v>0</v>
      </c>
      <c r="H149" s="194"/>
    </row>
    <row r="150" spans="1:8">
      <c r="A150" s="276"/>
      <c r="B150" s="277"/>
      <c r="C150" s="211"/>
      <c r="D150" s="253"/>
      <c r="E150" s="250"/>
      <c r="F150" s="39"/>
      <c r="G150" s="40"/>
      <c r="H150" s="194"/>
    </row>
    <row r="151" spans="1:8">
      <c r="A151" s="247" t="s">
        <v>117</v>
      </c>
      <c r="B151" s="249"/>
      <c r="D151" s="245"/>
      <c r="E151" s="246"/>
      <c r="F151" s="230"/>
      <c r="H151" s="194"/>
    </row>
    <row r="152" spans="1:8" ht="63.75">
      <c r="A152" s="251" t="s">
        <v>138</v>
      </c>
      <c r="B152" s="252"/>
      <c r="C152" s="211" t="s">
        <v>249</v>
      </c>
      <c r="D152" s="253" t="s">
        <v>131</v>
      </c>
      <c r="E152" s="250">
        <v>3</v>
      </c>
      <c r="F152" s="39"/>
      <c r="G152" s="40">
        <f>+E152*F152</f>
        <v>0</v>
      </c>
      <c r="H152" s="194"/>
    </row>
    <row r="153" spans="1:8">
      <c r="A153" s="251"/>
      <c r="B153" s="252"/>
      <c r="C153" s="211"/>
      <c r="D153" s="253"/>
      <c r="E153" s="250"/>
      <c r="F153" s="39"/>
      <c r="G153" s="40"/>
      <c r="H153" s="194"/>
    </row>
    <row r="154" spans="1:8" ht="76.5">
      <c r="A154" s="251" t="s">
        <v>139</v>
      </c>
      <c r="B154" s="252"/>
      <c r="C154" s="211" t="s">
        <v>248</v>
      </c>
      <c r="D154" s="253" t="s">
        <v>131</v>
      </c>
      <c r="E154" s="250">
        <v>1</v>
      </c>
      <c r="F154" s="39"/>
      <c r="G154" s="40">
        <f>+E154*F154</f>
        <v>0</v>
      </c>
      <c r="H154" s="194"/>
    </row>
    <row r="155" spans="1:8">
      <c r="A155" s="276"/>
      <c r="B155" s="277"/>
      <c r="C155" s="211"/>
      <c r="D155" s="253"/>
      <c r="E155" s="250"/>
      <c r="F155" s="39"/>
      <c r="G155" s="40"/>
      <c r="H155" s="194"/>
    </row>
    <row r="156" spans="1:8" ht="63.75">
      <c r="A156" s="251" t="s">
        <v>72</v>
      </c>
      <c r="B156" s="277"/>
      <c r="C156" s="320" t="s">
        <v>245</v>
      </c>
      <c r="D156" s="71"/>
      <c r="E156" s="71"/>
      <c r="F156" s="71"/>
      <c r="G156" s="71"/>
      <c r="H156" s="194"/>
    </row>
    <row r="157" spans="1:8">
      <c r="A157" s="276"/>
      <c r="B157" s="277"/>
      <c r="C157" s="320" t="s">
        <v>243</v>
      </c>
      <c r="D157" s="208"/>
      <c r="E157" s="40"/>
      <c r="F157" s="152"/>
      <c r="G157" s="40"/>
      <c r="H157" s="194"/>
    </row>
    <row r="158" spans="1:8">
      <c r="A158" s="276"/>
      <c r="B158" s="277"/>
      <c r="C158" s="331" t="s">
        <v>273</v>
      </c>
      <c r="D158" s="208" t="s">
        <v>131</v>
      </c>
      <c r="E158" s="40">
        <v>2</v>
      </c>
      <c r="F158" s="152"/>
      <c r="G158" s="40">
        <f>+E158*F158</f>
        <v>0</v>
      </c>
      <c r="H158" s="194"/>
    </row>
    <row r="159" spans="1:8">
      <c r="A159" s="276"/>
      <c r="B159" s="277"/>
      <c r="C159" s="331" t="s">
        <v>240</v>
      </c>
      <c r="D159" s="208" t="s">
        <v>131</v>
      </c>
      <c r="E159" s="40">
        <v>1</v>
      </c>
      <c r="F159" s="152"/>
      <c r="G159" s="40">
        <f>+E159*F159</f>
        <v>0</v>
      </c>
      <c r="H159" s="194"/>
    </row>
    <row r="160" spans="1:8">
      <c r="A160" s="276"/>
      <c r="B160" s="277"/>
      <c r="C160" s="331"/>
      <c r="D160" s="208"/>
      <c r="E160" s="40"/>
      <c r="F160" s="152"/>
      <c r="G160" s="40"/>
      <c r="H160" s="194"/>
    </row>
    <row r="161" spans="1:8">
      <c r="A161" s="276"/>
      <c r="B161" s="277"/>
      <c r="C161" s="331" t="s">
        <v>244</v>
      </c>
      <c r="D161" s="208"/>
      <c r="E161" s="40"/>
      <c r="F161" s="152"/>
      <c r="G161" s="40"/>
      <c r="H161" s="194"/>
    </row>
    <row r="162" spans="1:8">
      <c r="A162" s="276"/>
      <c r="B162" s="277"/>
      <c r="C162" s="331" t="s">
        <v>273</v>
      </c>
      <c r="D162" s="208" t="s">
        <v>131</v>
      </c>
      <c r="E162" s="40">
        <v>1</v>
      </c>
      <c r="F162" s="152"/>
      <c r="G162" s="40">
        <f>+E162*F162</f>
        <v>0</v>
      </c>
      <c r="H162" s="194"/>
    </row>
    <row r="163" spans="1:8">
      <c r="A163" s="276"/>
      <c r="B163" s="277"/>
      <c r="C163" s="331"/>
      <c r="D163" s="208"/>
      <c r="E163" s="40"/>
      <c r="F163" s="152"/>
      <c r="G163" s="40"/>
      <c r="H163" s="194"/>
    </row>
    <row r="164" spans="1:8">
      <c r="A164" s="276"/>
      <c r="B164" s="277"/>
      <c r="C164" s="331" t="s">
        <v>247</v>
      </c>
      <c r="D164" s="208"/>
      <c r="E164" s="40"/>
      <c r="F164" s="152"/>
      <c r="G164" s="40"/>
      <c r="H164" s="194"/>
    </row>
    <row r="165" spans="1:8">
      <c r="A165" s="276"/>
      <c r="B165" s="277"/>
      <c r="C165" s="331" t="s">
        <v>274</v>
      </c>
      <c r="D165" s="208" t="s">
        <v>131</v>
      </c>
      <c r="E165" s="40">
        <v>2</v>
      </c>
      <c r="F165" s="152"/>
      <c r="G165" s="40">
        <f>+E165*F165</f>
        <v>0</v>
      </c>
      <c r="H165" s="194"/>
    </row>
    <row r="166" spans="1:8" ht="13.5" thickBot="1">
      <c r="A166" s="276"/>
      <c r="B166" s="277"/>
      <c r="C166" s="211"/>
      <c r="D166" s="253"/>
      <c r="E166" s="250"/>
      <c r="F166" s="39"/>
      <c r="G166" s="40"/>
      <c r="H166" s="194"/>
    </row>
    <row r="167" spans="1:8" ht="14.25" thickTop="1" thickBot="1">
      <c r="A167" s="281"/>
      <c r="B167" s="281"/>
      <c r="C167" s="227"/>
      <c r="D167" s="245"/>
      <c r="E167" s="254" t="s">
        <v>156</v>
      </c>
      <c r="F167" s="219"/>
      <c r="G167" s="220">
        <f>SUM(G146:G154)</f>
        <v>0</v>
      </c>
      <c r="H167" s="194"/>
    </row>
    <row r="168" spans="1:8" ht="13.5" thickTop="1">
      <c r="A168" s="281"/>
      <c r="B168" s="281"/>
      <c r="C168" s="227"/>
      <c r="D168" s="245"/>
      <c r="E168" s="250"/>
      <c r="F168" s="39"/>
      <c r="G168" s="226"/>
      <c r="H168" s="194"/>
    </row>
    <row r="169" spans="1:8">
      <c r="A169" s="243" t="s">
        <v>147</v>
      </c>
      <c r="B169" s="269"/>
      <c r="C169" s="231"/>
      <c r="D169" s="253"/>
      <c r="E169" s="283"/>
      <c r="F169" s="222"/>
      <c r="G169" s="226"/>
      <c r="H169" s="194"/>
    </row>
    <row r="170" spans="1:8">
      <c r="A170" s="243"/>
      <c r="B170" s="269"/>
      <c r="C170" s="231"/>
      <c r="D170" s="253"/>
      <c r="E170" s="283"/>
      <c r="F170" s="222"/>
      <c r="G170" s="226"/>
      <c r="H170" s="194"/>
    </row>
    <row r="171" spans="1:8">
      <c r="A171" s="243" t="s">
        <v>69</v>
      </c>
      <c r="B171" s="269"/>
      <c r="C171" s="211"/>
      <c r="D171" s="253"/>
      <c r="E171" s="250"/>
      <c r="F171" s="39"/>
      <c r="G171" s="40"/>
      <c r="H171" s="194"/>
    </row>
    <row r="172" spans="1:8" ht="25.5">
      <c r="A172" s="251" t="s">
        <v>68</v>
      </c>
      <c r="B172" s="252">
        <v>51221</v>
      </c>
      <c r="C172" s="211" t="s">
        <v>50</v>
      </c>
      <c r="D172" s="253" t="s">
        <v>132</v>
      </c>
      <c r="E172" s="250">
        <v>5.36</v>
      </c>
      <c r="F172" s="39"/>
      <c r="G172" s="40">
        <f>+E172*F172</f>
        <v>0</v>
      </c>
      <c r="H172" s="194"/>
    </row>
    <row r="173" spans="1:8">
      <c r="A173" s="251"/>
      <c r="B173" s="252"/>
      <c r="C173" s="211"/>
      <c r="D173" s="253"/>
      <c r="E173" s="250"/>
      <c r="F173" s="39"/>
      <c r="G173" s="40"/>
      <c r="H173" s="194"/>
    </row>
    <row r="174" spans="1:8" ht="38.25">
      <c r="A174" s="251" t="s">
        <v>137</v>
      </c>
      <c r="B174" s="252">
        <v>51321</v>
      </c>
      <c r="C174" s="211" t="s">
        <v>145</v>
      </c>
      <c r="D174" s="253" t="s">
        <v>132</v>
      </c>
      <c r="E174" s="250">
        <v>11.82</v>
      </c>
      <c r="F174" s="39"/>
      <c r="G174" s="40">
        <f>+E174*F174</f>
        <v>0</v>
      </c>
      <c r="H174" s="194"/>
    </row>
    <row r="175" spans="1:8">
      <c r="A175" s="276"/>
      <c r="B175" s="277"/>
      <c r="C175" s="211"/>
      <c r="D175" s="253"/>
      <c r="E175" s="250"/>
      <c r="F175" s="39"/>
      <c r="G175" s="40"/>
      <c r="H175" s="194"/>
    </row>
    <row r="176" spans="1:8">
      <c r="A176" s="243" t="s">
        <v>70</v>
      </c>
      <c r="B176" s="277"/>
      <c r="C176" s="211"/>
      <c r="D176" s="253"/>
      <c r="E176" s="250"/>
      <c r="F176" s="39"/>
      <c r="G176" s="40"/>
      <c r="H176" s="194"/>
    </row>
    <row r="177" spans="1:8" ht="51">
      <c r="A177" s="251" t="s">
        <v>138</v>
      </c>
      <c r="B177" s="252">
        <v>52222</v>
      </c>
      <c r="C177" s="211" t="s">
        <v>275</v>
      </c>
      <c r="D177" s="253" t="s">
        <v>71</v>
      </c>
      <c r="E177" s="250">
        <v>300</v>
      </c>
      <c r="F177" s="39"/>
      <c r="G177" s="40">
        <f>+E177*F177</f>
        <v>0</v>
      </c>
      <c r="H177" s="194"/>
    </row>
    <row r="178" spans="1:8">
      <c r="A178" s="276"/>
      <c r="B178" s="277"/>
      <c r="C178" s="211"/>
      <c r="D178" s="253"/>
      <c r="E178" s="250"/>
      <c r="F178" s="39"/>
      <c r="G178" s="40"/>
      <c r="H178" s="194"/>
    </row>
    <row r="179" spans="1:8">
      <c r="A179" s="243" t="s">
        <v>64</v>
      </c>
      <c r="B179" s="277"/>
      <c r="C179" s="211"/>
      <c r="D179" s="253"/>
      <c r="E179" s="250"/>
      <c r="F179" s="222"/>
      <c r="G179" s="40"/>
      <c r="H179" s="194"/>
    </row>
    <row r="180" spans="1:8" ht="41.25" customHeight="1">
      <c r="A180" s="251" t="s">
        <v>139</v>
      </c>
      <c r="B180" s="252">
        <v>53121</v>
      </c>
      <c r="C180" s="211" t="s">
        <v>250</v>
      </c>
      <c r="D180" s="253" t="s">
        <v>133</v>
      </c>
      <c r="E180" s="250">
        <v>0.7</v>
      </c>
      <c r="F180" s="39"/>
      <c r="G180" s="40">
        <f>+E180*F180</f>
        <v>0</v>
      </c>
      <c r="H180" s="194"/>
    </row>
    <row r="181" spans="1:8">
      <c r="A181" s="251"/>
      <c r="B181" s="252"/>
      <c r="C181" s="211"/>
      <c r="D181" s="253"/>
      <c r="E181" s="250"/>
      <c r="F181" s="39"/>
      <c r="G181" s="40"/>
      <c r="H181" s="194"/>
    </row>
    <row r="182" spans="1:8" ht="51">
      <c r="A182" s="251" t="s">
        <v>72</v>
      </c>
      <c r="B182" s="252">
        <v>53242</v>
      </c>
      <c r="C182" s="211" t="s">
        <v>251</v>
      </c>
      <c r="D182" s="253" t="s">
        <v>133</v>
      </c>
      <c r="E182" s="250">
        <v>2.2000000000000002</v>
      </c>
      <c r="F182" s="39"/>
      <c r="G182" s="40">
        <f>+E182*F182</f>
        <v>0</v>
      </c>
      <c r="H182" s="194"/>
    </row>
    <row r="183" spans="1:8">
      <c r="A183" s="251"/>
      <c r="B183" s="252"/>
      <c r="C183" s="211"/>
      <c r="D183" s="253"/>
      <c r="E183" s="250"/>
      <c r="F183" s="39"/>
      <c r="G183" s="40"/>
      <c r="H183" s="194"/>
    </row>
    <row r="184" spans="1:8" ht="51">
      <c r="A184" s="251" t="s">
        <v>73</v>
      </c>
      <c r="B184" s="252">
        <v>53242</v>
      </c>
      <c r="C184" s="211" t="s">
        <v>252</v>
      </c>
      <c r="D184" s="253" t="s">
        <v>133</v>
      </c>
      <c r="E184" s="250">
        <v>2.5</v>
      </c>
      <c r="F184" s="39"/>
      <c r="G184" s="40">
        <f>+E184*F184</f>
        <v>0</v>
      </c>
      <c r="H184" s="194"/>
    </row>
    <row r="185" spans="1:8">
      <c r="A185" s="251"/>
      <c r="B185" s="252"/>
      <c r="C185" s="211"/>
      <c r="D185" s="253"/>
      <c r="E185" s="250"/>
      <c r="F185" s="39"/>
      <c r="G185" s="40"/>
      <c r="H185" s="194"/>
    </row>
    <row r="186" spans="1:8" ht="57" customHeight="1">
      <c r="A186" s="251" t="s">
        <v>82</v>
      </c>
      <c r="B186" s="252"/>
      <c r="C186" s="211" t="s">
        <v>146</v>
      </c>
      <c r="D186" s="253" t="s">
        <v>131</v>
      </c>
      <c r="E186" s="250">
        <v>8</v>
      </c>
      <c r="F186" s="39"/>
      <c r="G186" s="40">
        <f>+E186*F186</f>
        <v>0</v>
      </c>
      <c r="H186" s="194"/>
    </row>
    <row r="187" spans="1:8">
      <c r="A187" s="212"/>
      <c r="B187" s="210"/>
      <c r="C187" s="211"/>
      <c r="D187" s="208"/>
      <c r="E187" s="40"/>
      <c r="F187" s="152"/>
      <c r="G187" s="40"/>
      <c r="H187" s="194"/>
    </row>
    <row r="188" spans="1:8">
      <c r="A188" s="144" t="s">
        <v>8</v>
      </c>
      <c r="B188" s="145"/>
      <c r="C188" s="145"/>
      <c r="D188" s="145"/>
      <c r="E188" s="145"/>
      <c r="F188" s="146"/>
      <c r="G188" s="145"/>
      <c r="H188" s="194"/>
    </row>
    <row r="189" spans="1:8">
      <c r="A189" s="144"/>
      <c r="B189" s="145"/>
      <c r="C189" s="145"/>
      <c r="D189" s="145"/>
      <c r="E189" s="145"/>
      <c r="F189" s="146"/>
      <c r="G189" s="145"/>
      <c r="H189" s="194"/>
    </row>
    <row r="190" spans="1:8">
      <c r="A190" s="147" t="s">
        <v>9</v>
      </c>
      <c r="B190" s="148"/>
      <c r="C190" s="149"/>
      <c r="D190" s="150"/>
      <c r="E190" s="151"/>
      <c r="F190" s="152"/>
      <c r="G190" s="151"/>
      <c r="H190" s="194"/>
    </row>
    <row r="191" spans="1:8" ht="89.25">
      <c r="A191" s="148" t="s">
        <v>83</v>
      </c>
      <c r="B191" s="153" t="s">
        <v>176</v>
      </c>
      <c r="C191" s="141" t="s">
        <v>177</v>
      </c>
      <c r="D191" s="150" t="s">
        <v>178</v>
      </c>
      <c r="E191" s="151">
        <f>+E351+E76</f>
        <v>586.75</v>
      </c>
      <c r="F191" s="152"/>
      <c r="G191" s="151">
        <f>+E191*F191</f>
        <v>0</v>
      </c>
      <c r="H191" s="194"/>
    </row>
    <row r="192" spans="1:8" ht="13.5" thickBot="1">
      <c r="A192" s="251"/>
      <c r="B192" s="252"/>
      <c r="C192" s="211"/>
      <c r="D192" s="253"/>
      <c r="E192" s="250"/>
      <c r="F192" s="39"/>
      <c r="G192" s="40"/>
      <c r="H192" s="194"/>
    </row>
    <row r="193" spans="1:14" ht="14.25" thickTop="1" thickBot="1">
      <c r="A193" s="276"/>
      <c r="B193" s="277"/>
      <c r="C193" s="211"/>
      <c r="D193" s="253"/>
      <c r="E193" s="254" t="s">
        <v>157</v>
      </c>
      <c r="F193" s="219"/>
      <c r="G193" s="220">
        <f>SUM(G172:G192)</f>
        <v>0</v>
      </c>
      <c r="H193" s="194"/>
    </row>
    <row r="194" spans="1:14" ht="13.5" thickTop="1">
      <c r="A194" s="281"/>
      <c r="B194" s="281"/>
      <c r="C194" s="227"/>
      <c r="D194" s="245"/>
      <c r="E194" s="250"/>
      <c r="F194" s="39"/>
      <c r="G194" s="226"/>
      <c r="H194" s="194"/>
    </row>
    <row r="195" spans="1:14">
      <c r="A195" s="247" t="s">
        <v>152</v>
      </c>
      <c r="B195" s="249"/>
      <c r="D195" s="245"/>
      <c r="E195" s="246"/>
      <c r="F195" s="230"/>
      <c r="H195" s="194"/>
    </row>
    <row r="196" spans="1:14">
      <c r="A196" s="247"/>
      <c r="B196" s="249"/>
      <c r="D196" s="245"/>
      <c r="E196" s="246"/>
      <c r="F196" s="230"/>
      <c r="H196" s="194"/>
    </row>
    <row r="197" spans="1:14">
      <c r="A197" s="247" t="s">
        <v>153</v>
      </c>
      <c r="B197" s="249"/>
      <c r="D197" s="245"/>
      <c r="E197" s="246"/>
      <c r="F197" s="230"/>
      <c r="H197" s="194"/>
    </row>
    <row r="198" spans="1:14" ht="51">
      <c r="A198" s="329" t="s">
        <v>68</v>
      </c>
      <c r="B198" s="210" t="s">
        <v>192</v>
      </c>
      <c r="C198" s="211" t="s">
        <v>189</v>
      </c>
      <c r="D198" s="71"/>
      <c r="E198" s="71"/>
      <c r="F198" s="71"/>
      <c r="G198" s="71"/>
      <c r="H198" s="194"/>
      <c r="I198" s="327"/>
      <c r="J198" s="210"/>
    </row>
    <row r="199" spans="1:14">
      <c r="A199" s="316"/>
      <c r="B199" s="210" t="s">
        <v>190</v>
      </c>
      <c r="C199" s="211" t="s">
        <v>13</v>
      </c>
      <c r="D199" s="208" t="s">
        <v>131</v>
      </c>
      <c r="E199" s="40">
        <v>1</v>
      </c>
      <c r="F199" s="39"/>
      <c r="G199" s="40">
        <f>+E199*F199</f>
        <v>0</v>
      </c>
      <c r="H199" s="194"/>
      <c r="I199" s="327"/>
      <c r="J199" s="210"/>
      <c r="K199" s="208"/>
      <c r="L199" s="40"/>
      <c r="M199" s="39"/>
      <c r="N199" s="40"/>
    </row>
    <row r="200" spans="1:14">
      <c r="A200" s="316"/>
      <c r="B200" s="210" t="s">
        <v>191</v>
      </c>
      <c r="C200" s="211" t="s">
        <v>14</v>
      </c>
      <c r="D200" s="208" t="s">
        <v>131</v>
      </c>
      <c r="E200" s="40">
        <v>2</v>
      </c>
      <c r="F200" s="39"/>
      <c r="G200" s="40">
        <f>+E200*F200</f>
        <v>0</v>
      </c>
      <c r="H200" s="194"/>
      <c r="I200" s="327"/>
      <c r="J200" s="210"/>
      <c r="K200" s="208"/>
      <c r="L200" s="40"/>
      <c r="M200" s="39"/>
      <c r="N200" s="40"/>
    </row>
    <row r="201" spans="1:14">
      <c r="A201" s="316"/>
      <c r="B201" s="210" t="s">
        <v>188</v>
      </c>
      <c r="C201" s="211" t="s">
        <v>12</v>
      </c>
      <c r="D201" s="208" t="s">
        <v>131</v>
      </c>
      <c r="E201" s="40">
        <v>8</v>
      </c>
      <c r="F201" s="39"/>
      <c r="G201" s="40">
        <f>+E201*F201</f>
        <v>0</v>
      </c>
      <c r="H201" s="194"/>
      <c r="I201" s="327"/>
      <c r="J201" s="210"/>
      <c r="K201" s="208"/>
      <c r="L201" s="40"/>
      <c r="M201" s="39"/>
      <c r="N201" s="40"/>
    </row>
    <row r="202" spans="1:14">
      <c r="A202" s="316"/>
      <c r="B202" s="252"/>
      <c r="C202" s="211"/>
      <c r="D202" s="253"/>
      <c r="E202" s="250"/>
      <c r="F202" s="39"/>
      <c r="G202" s="40"/>
      <c r="H202" s="194"/>
      <c r="I202" s="148"/>
      <c r="J202" s="210"/>
      <c r="K202" s="208"/>
      <c r="L202" s="40"/>
      <c r="M202" s="39"/>
      <c r="N202" s="40"/>
    </row>
    <row r="203" spans="1:14" ht="76.5">
      <c r="A203" s="329" t="s">
        <v>137</v>
      </c>
      <c r="B203" s="252" t="s">
        <v>210</v>
      </c>
      <c r="C203" s="211" t="s">
        <v>215</v>
      </c>
      <c r="D203" s="253" t="s">
        <v>131</v>
      </c>
      <c r="E203" s="250">
        <v>1</v>
      </c>
      <c r="F203" s="39"/>
      <c r="G203" s="40">
        <f>+E203*F203</f>
        <v>0</v>
      </c>
      <c r="H203" s="194"/>
    </row>
    <row r="204" spans="1:14">
      <c r="A204" s="316"/>
      <c r="B204" s="252"/>
      <c r="C204" s="211"/>
      <c r="D204" s="253"/>
      <c r="E204" s="250"/>
      <c r="F204" s="39"/>
      <c r="G204" s="40"/>
      <c r="H204" s="194"/>
    </row>
    <row r="205" spans="1:14" ht="51">
      <c r="A205" s="148" t="s">
        <v>138</v>
      </c>
      <c r="B205" s="210" t="s">
        <v>194</v>
      </c>
      <c r="C205" s="211" t="s">
        <v>193</v>
      </c>
      <c r="D205" s="208" t="s">
        <v>131</v>
      </c>
      <c r="E205" s="40">
        <v>1</v>
      </c>
      <c r="F205" s="39"/>
      <c r="G205" s="40">
        <f>+E205*F205</f>
        <v>0</v>
      </c>
      <c r="H205" s="194"/>
    </row>
    <row r="206" spans="1:14">
      <c r="A206" s="148"/>
      <c r="B206" s="210"/>
      <c r="C206" s="211"/>
      <c r="D206" s="208"/>
      <c r="E206" s="40"/>
      <c r="F206" s="39"/>
      <c r="G206" s="40"/>
      <c r="H206" s="194"/>
      <c r="I206" s="148"/>
      <c r="J206" s="210"/>
      <c r="K206" s="208"/>
      <c r="L206" s="40"/>
      <c r="M206" s="39"/>
      <c r="N206" s="40"/>
    </row>
    <row r="207" spans="1:14" ht="51">
      <c r="A207" s="148" t="s">
        <v>139</v>
      </c>
      <c r="B207" s="210" t="s">
        <v>196</v>
      </c>
      <c r="C207" s="211" t="s">
        <v>197</v>
      </c>
      <c r="D207" s="208" t="s">
        <v>131</v>
      </c>
      <c r="E207" s="40">
        <v>5</v>
      </c>
      <c r="F207" s="39"/>
      <c r="G207" s="40">
        <f>+E207*F207</f>
        <v>0</v>
      </c>
      <c r="H207" s="194"/>
      <c r="I207" s="148"/>
      <c r="J207" s="210"/>
      <c r="K207" s="208"/>
      <c r="L207" s="40"/>
      <c r="M207" s="39"/>
      <c r="N207" s="40"/>
    </row>
    <row r="208" spans="1:14">
      <c r="A208" s="316"/>
      <c r="B208" s="252"/>
      <c r="C208" s="211"/>
      <c r="D208" s="253"/>
      <c r="E208" s="250"/>
      <c r="F208" s="39"/>
      <c r="G208" s="40"/>
      <c r="H208" s="194"/>
      <c r="I208" s="148"/>
      <c r="J208" s="210"/>
      <c r="K208" s="208"/>
      <c r="L208" s="40"/>
      <c r="M208" s="39"/>
      <c r="N208" s="40"/>
    </row>
    <row r="209" spans="1:14" ht="51">
      <c r="A209" s="148" t="s">
        <v>72</v>
      </c>
      <c r="B209" s="210" t="s">
        <v>187</v>
      </c>
      <c r="C209" s="211" t="s">
        <v>195</v>
      </c>
      <c r="D209" s="208" t="s">
        <v>131</v>
      </c>
      <c r="E209" s="40">
        <v>4</v>
      </c>
      <c r="F209" s="39"/>
      <c r="G209" s="40">
        <f>+E209*F209</f>
        <v>0</v>
      </c>
      <c r="H209" s="194"/>
      <c r="I209" s="148"/>
      <c r="J209" s="210"/>
      <c r="K209" s="208"/>
      <c r="L209" s="40"/>
      <c r="M209" s="39"/>
      <c r="N209" s="40"/>
    </row>
    <row r="210" spans="1:14">
      <c r="A210" s="316"/>
      <c r="B210" s="252"/>
      <c r="C210" s="211"/>
      <c r="D210" s="253"/>
      <c r="E210" s="250"/>
      <c r="F210" s="39"/>
      <c r="G210" s="40"/>
      <c r="H210" s="194"/>
      <c r="I210" s="148"/>
      <c r="J210" s="210"/>
      <c r="K210" s="208"/>
      <c r="L210" s="40"/>
      <c r="M210" s="39"/>
      <c r="N210" s="40"/>
    </row>
    <row r="211" spans="1:14" ht="63.75">
      <c r="A211" s="148" t="s">
        <v>73</v>
      </c>
      <c r="B211" s="210"/>
      <c r="C211" s="211" t="s">
        <v>211</v>
      </c>
      <c r="D211" s="208" t="s">
        <v>131</v>
      </c>
      <c r="E211" s="40">
        <v>1</v>
      </c>
      <c r="F211" s="39"/>
      <c r="G211" s="40">
        <f>+E211*F211</f>
        <v>0</v>
      </c>
      <c r="H211" s="194"/>
      <c r="I211" s="148"/>
      <c r="J211" s="210"/>
      <c r="K211" s="208"/>
      <c r="L211" s="40"/>
      <c r="M211" s="39"/>
      <c r="N211" s="40"/>
    </row>
    <row r="212" spans="1:14">
      <c r="A212" s="316"/>
      <c r="B212" s="252"/>
      <c r="C212" s="211"/>
      <c r="D212" s="253"/>
      <c r="E212" s="250"/>
      <c r="F212" s="39"/>
      <c r="G212" s="40"/>
      <c r="H212" s="194"/>
      <c r="I212" s="148"/>
      <c r="J212" s="210"/>
      <c r="K212" s="208"/>
      <c r="L212" s="40"/>
      <c r="M212" s="39"/>
      <c r="N212" s="40"/>
    </row>
    <row r="213" spans="1:14" ht="63.75">
      <c r="A213" s="327" t="s">
        <v>82</v>
      </c>
      <c r="B213" s="210" t="s">
        <v>200</v>
      </c>
      <c r="C213" s="211" t="s">
        <v>204</v>
      </c>
      <c r="H213" s="194"/>
      <c r="I213" s="148"/>
      <c r="J213" s="210"/>
      <c r="K213" s="208"/>
      <c r="L213" s="40"/>
      <c r="M213" s="39"/>
      <c r="N213" s="40"/>
    </row>
    <row r="214" spans="1:14">
      <c r="A214" s="148"/>
      <c r="B214" s="210"/>
      <c r="C214" s="320">
        <v>2102</v>
      </c>
      <c r="D214" s="208" t="s">
        <v>131</v>
      </c>
      <c r="E214" s="40">
        <v>2</v>
      </c>
      <c r="F214" s="39"/>
      <c r="G214" s="40">
        <f>+E214*F214</f>
        <v>0</v>
      </c>
      <c r="H214" s="194"/>
      <c r="I214" s="148"/>
      <c r="J214" s="210"/>
      <c r="K214" s="208"/>
      <c r="L214" s="40"/>
      <c r="M214" s="39"/>
      <c r="N214" s="40"/>
    </row>
    <row r="215" spans="1:14">
      <c r="A215" s="148"/>
      <c r="B215" s="210"/>
      <c r="C215" s="211" t="s">
        <v>212</v>
      </c>
      <c r="D215" s="208" t="s">
        <v>131</v>
      </c>
      <c r="E215" s="40">
        <v>1</v>
      </c>
      <c r="F215" s="39"/>
      <c r="G215" s="40">
        <f>+E215*F215</f>
        <v>0</v>
      </c>
      <c r="H215" s="194"/>
      <c r="I215" s="148"/>
      <c r="J215" s="210"/>
      <c r="K215" s="208"/>
      <c r="L215" s="40"/>
      <c r="M215" s="39"/>
      <c r="N215" s="40"/>
    </row>
    <row r="216" spans="1:14">
      <c r="A216" s="148"/>
      <c r="B216" s="210"/>
      <c r="C216" s="211" t="s">
        <v>205</v>
      </c>
      <c r="D216" s="208" t="s">
        <v>131</v>
      </c>
      <c r="E216" s="40">
        <v>3</v>
      </c>
      <c r="F216" s="39"/>
      <c r="G216" s="40">
        <f>+E216*F216</f>
        <v>0</v>
      </c>
      <c r="H216" s="194"/>
      <c r="I216" s="148"/>
      <c r="J216" s="210"/>
      <c r="K216" s="208"/>
      <c r="L216" s="40"/>
      <c r="M216" s="39"/>
      <c r="N216" s="40"/>
    </row>
    <row r="217" spans="1:14">
      <c r="A217" s="316"/>
      <c r="B217" s="252"/>
      <c r="C217" s="211"/>
      <c r="D217" s="253"/>
      <c r="E217" s="250"/>
      <c r="F217" s="39"/>
      <c r="G217" s="40"/>
      <c r="H217" s="194"/>
      <c r="I217" s="148"/>
      <c r="J217" s="210"/>
      <c r="K217" s="208"/>
      <c r="L217" s="40"/>
      <c r="M217" s="39"/>
      <c r="N217" s="40"/>
    </row>
    <row r="218" spans="1:14" ht="45.75" customHeight="1">
      <c r="A218" s="328" t="s">
        <v>83</v>
      </c>
      <c r="B218" s="232" t="s">
        <v>206</v>
      </c>
      <c r="C218" s="211" t="s">
        <v>198</v>
      </c>
      <c r="D218" s="71"/>
      <c r="E218" s="71"/>
      <c r="F218" s="71"/>
      <c r="G218" s="71"/>
      <c r="H218" s="194"/>
      <c r="I218" s="148"/>
      <c r="J218" s="210"/>
      <c r="K218" s="208"/>
      <c r="L218" s="40"/>
      <c r="M218" s="39"/>
      <c r="N218" s="40"/>
    </row>
    <row r="219" spans="1:14">
      <c r="A219" s="328"/>
      <c r="B219" s="232"/>
      <c r="C219" s="320">
        <v>2431</v>
      </c>
      <c r="D219" s="215" t="s">
        <v>131</v>
      </c>
      <c r="E219" s="40">
        <v>2</v>
      </c>
      <c r="F219" s="39"/>
      <c r="G219" s="216">
        <f>+E219*F219</f>
        <v>0</v>
      </c>
      <c r="H219" s="194"/>
      <c r="I219" s="148"/>
      <c r="J219" s="210"/>
      <c r="K219" s="208"/>
      <c r="L219" s="40"/>
      <c r="M219" s="39"/>
      <c r="N219" s="40"/>
    </row>
    <row r="220" spans="1:14">
      <c r="A220" s="316"/>
      <c r="B220" s="252"/>
      <c r="C220" s="320">
        <v>2429</v>
      </c>
      <c r="D220" s="215" t="s">
        <v>131</v>
      </c>
      <c r="E220" s="40">
        <v>2</v>
      </c>
      <c r="F220" s="39"/>
      <c r="G220" s="216">
        <f>+E220*F220</f>
        <v>0</v>
      </c>
      <c r="H220" s="194"/>
      <c r="I220" s="148"/>
      <c r="J220" s="210"/>
      <c r="K220" s="208"/>
      <c r="L220" s="40"/>
      <c r="M220" s="39"/>
      <c r="N220" s="40"/>
    </row>
    <row r="221" spans="1:14">
      <c r="A221" s="316"/>
      <c r="B221" s="252"/>
      <c r="C221" s="211"/>
      <c r="D221" s="253"/>
      <c r="E221" s="250"/>
      <c r="F221" s="39"/>
      <c r="G221" s="40"/>
      <c r="H221" s="194"/>
      <c r="I221" s="148"/>
      <c r="J221" s="210"/>
      <c r="K221" s="208"/>
      <c r="L221" s="40"/>
      <c r="M221" s="39"/>
      <c r="N221" s="40"/>
    </row>
    <row r="222" spans="1:14" ht="38.25">
      <c r="A222" s="327" t="s">
        <v>84</v>
      </c>
      <c r="B222" s="210"/>
      <c r="C222" s="211" t="s">
        <v>207</v>
      </c>
      <c r="D222" s="208" t="s">
        <v>131</v>
      </c>
      <c r="E222" s="40">
        <v>2</v>
      </c>
      <c r="F222" s="39"/>
      <c r="G222" s="40">
        <f>+E222*F222</f>
        <v>0</v>
      </c>
      <c r="H222" s="194"/>
    </row>
    <row r="223" spans="1:14">
      <c r="A223" s="316"/>
      <c r="B223" s="252"/>
      <c r="C223" s="211"/>
      <c r="D223" s="253"/>
      <c r="E223" s="250"/>
      <c r="F223" s="39"/>
      <c r="G223" s="40"/>
      <c r="H223" s="194"/>
      <c r="I223" s="148"/>
      <c r="J223" s="210"/>
      <c r="K223" s="208"/>
      <c r="L223" s="40"/>
      <c r="M223" s="39"/>
      <c r="N223" s="40"/>
    </row>
    <row r="224" spans="1:14" ht="63.75">
      <c r="A224" s="328" t="s">
        <v>85</v>
      </c>
      <c r="B224" s="232" t="s">
        <v>203</v>
      </c>
      <c r="C224" s="211" t="s">
        <v>201</v>
      </c>
      <c r="D224" s="215" t="s">
        <v>131</v>
      </c>
      <c r="E224" s="40">
        <v>1</v>
      </c>
      <c r="F224" s="39"/>
      <c r="G224" s="216">
        <f>+E224*F224</f>
        <v>0</v>
      </c>
      <c r="H224" s="194"/>
    </row>
    <row r="225" spans="1:14">
      <c r="A225" s="316"/>
      <c r="B225" s="252"/>
      <c r="C225" s="211"/>
      <c r="D225" s="253"/>
      <c r="E225" s="250"/>
      <c r="F225" s="39"/>
      <c r="G225" s="40"/>
      <c r="H225" s="194"/>
      <c r="I225" s="328"/>
      <c r="J225" s="232"/>
      <c r="K225" s="215"/>
      <c r="L225" s="40"/>
      <c r="M225" s="39"/>
      <c r="N225" s="216"/>
    </row>
    <row r="226" spans="1:14" ht="76.5">
      <c r="A226" s="328" t="s">
        <v>86</v>
      </c>
      <c r="B226" s="232"/>
      <c r="C226" s="211" t="s">
        <v>199</v>
      </c>
      <c r="D226" s="215" t="s">
        <v>131</v>
      </c>
      <c r="E226" s="40">
        <v>2</v>
      </c>
      <c r="F226" s="39"/>
      <c r="G226" s="216">
        <f>+E226*F226</f>
        <v>0</v>
      </c>
      <c r="H226" s="194"/>
    </row>
    <row r="227" spans="1:14">
      <c r="A227" s="316"/>
      <c r="B227" s="252"/>
      <c r="C227" s="211"/>
      <c r="D227" s="253"/>
      <c r="E227" s="250"/>
      <c r="F227" s="39"/>
      <c r="G227" s="40"/>
      <c r="H227" s="194"/>
      <c r="I227" s="328"/>
      <c r="J227" s="232"/>
      <c r="K227" s="215"/>
      <c r="L227" s="40"/>
      <c r="M227" s="39"/>
      <c r="N227" s="216"/>
    </row>
    <row r="228" spans="1:14" ht="38.25">
      <c r="A228" s="328" t="s">
        <v>87</v>
      </c>
      <c r="B228" s="232" t="s">
        <v>202</v>
      </c>
      <c r="C228" s="211" t="s">
        <v>144</v>
      </c>
      <c r="D228" s="215" t="s">
        <v>131</v>
      </c>
      <c r="E228" s="40">
        <v>1</v>
      </c>
      <c r="F228" s="39"/>
      <c r="G228" s="216">
        <f>+E228*F228</f>
        <v>0</v>
      </c>
      <c r="H228" s="194"/>
    </row>
    <row r="229" spans="1:14">
      <c r="A229" s="316"/>
      <c r="B229" s="252"/>
      <c r="C229" s="211"/>
      <c r="D229" s="253"/>
      <c r="E229" s="250"/>
      <c r="F229" s="152"/>
      <c r="G229" s="40"/>
      <c r="H229" s="194"/>
    </row>
    <row r="230" spans="1:14" ht="51">
      <c r="A230" s="330" t="s">
        <v>88</v>
      </c>
      <c r="B230" s="284" t="s">
        <v>202</v>
      </c>
      <c r="C230" s="211" t="s">
        <v>213</v>
      </c>
      <c r="D230" s="278" t="s">
        <v>131</v>
      </c>
      <c r="E230" s="250">
        <v>2</v>
      </c>
      <c r="F230" s="39"/>
      <c r="G230" s="216">
        <f>+E230*F230</f>
        <v>0</v>
      </c>
      <c r="H230" s="194"/>
    </row>
    <row r="231" spans="1:14">
      <c r="A231" s="276"/>
      <c r="B231" s="277"/>
      <c r="C231" s="211"/>
      <c r="D231" s="253"/>
      <c r="E231" s="250"/>
      <c r="F231" s="39"/>
      <c r="G231" s="40"/>
      <c r="H231" s="194"/>
    </row>
    <row r="232" spans="1:14">
      <c r="A232" s="243" t="s">
        <v>154</v>
      </c>
      <c r="B232" s="277"/>
      <c r="C232" s="211"/>
      <c r="D232" s="253"/>
      <c r="E232" s="250"/>
      <c r="F232" s="39"/>
      <c r="G232" s="40"/>
      <c r="H232" s="194"/>
    </row>
    <row r="233" spans="1:14" ht="70.5" customHeight="1">
      <c r="A233" s="275" t="s">
        <v>89</v>
      </c>
      <c r="B233" s="252">
        <v>62132</v>
      </c>
      <c r="C233" s="211" t="s">
        <v>182</v>
      </c>
      <c r="D233" s="71"/>
      <c r="E233" s="71"/>
      <c r="F233" s="71"/>
      <c r="G233" s="71"/>
      <c r="H233" s="194"/>
    </row>
    <row r="234" spans="1:14">
      <c r="A234" s="275"/>
      <c r="B234" s="252"/>
      <c r="C234" s="332" t="s">
        <v>254</v>
      </c>
      <c r="D234" s="253" t="s">
        <v>136</v>
      </c>
      <c r="E234" s="250">
        <f>9.36+11.29+3.55+14.35+9.77+2+12+24.1+24+21.25+15.3+30.2+30.15+5.8+6+6.85+6.8</f>
        <v>232.77</v>
      </c>
      <c r="F234" s="39"/>
      <c r="G234" s="40">
        <f t="shared" ref="G234:G240" si="0">+E234*F234</f>
        <v>0</v>
      </c>
      <c r="H234" s="194"/>
    </row>
    <row r="235" spans="1:14">
      <c r="A235" s="275"/>
      <c r="B235" s="252"/>
      <c r="C235" s="332" t="s">
        <v>255</v>
      </c>
      <c r="D235" s="253" t="s">
        <v>136</v>
      </c>
      <c r="E235" s="250">
        <f>2+41.4+40.25+2+60.85+13.1+1+3.75+20.55+16.6+4.25+34.1+6</f>
        <v>245.85</v>
      </c>
      <c r="F235" s="39"/>
      <c r="G235" s="40">
        <f t="shared" si="0"/>
        <v>0</v>
      </c>
      <c r="H235" s="194"/>
    </row>
    <row r="236" spans="1:14">
      <c r="A236" s="275"/>
      <c r="B236" s="252"/>
      <c r="C236" s="332" t="s">
        <v>256</v>
      </c>
      <c r="D236" s="253" t="s">
        <v>136</v>
      </c>
      <c r="E236" s="250">
        <f>(3+3+3+3+3+3+3)*0.5</f>
        <v>10.5</v>
      </c>
      <c r="F236" s="39"/>
      <c r="G236" s="40">
        <f t="shared" si="0"/>
        <v>0</v>
      </c>
      <c r="H236" s="194"/>
    </row>
    <row r="237" spans="1:14">
      <c r="A237" s="275"/>
      <c r="B237" s="252"/>
      <c r="C237" s="332" t="s">
        <v>253</v>
      </c>
      <c r="D237" s="253" t="s">
        <v>136</v>
      </c>
      <c r="E237" s="250">
        <f>23.65*0.5</f>
        <v>11.83</v>
      </c>
      <c r="F237" s="39"/>
      <c r="G237" s="40">
        <f t="shared" si="0"/>
        <v>0</v>
      </c>
      <c r="H237" s="194"/>
    </row>
    <row r="238" spans="1:14">
      <c r="A238" s="275"/>
      <c r="B238" s="252"/>
      <c r="C238" s="332" t="s">
        <v>276</v>
      </c>
      <c r="D238" s="253" t="s">
        <v>136</v>
      </c>
      <c r="E238" s="250">
        <f>(3+5+7+7+5+7+5+15)*0.5</f>
        <v>27</v>
      </c>
      <c r="F238" s="39"/>
      <c r="G238" s="40">
        <f>+E238*F238</f>
        <v>0</v>
      </c>
      <c r="H238" s="194"/>
    </row>
    <row r="239" spans="1:14">
      <c r="A239" s="275"/>
      <c r="B239" s="252"/>
      <c r="C239" s="332" t="s">
        <v>257</v>
      </c>
      <c r="D239" s="253" t="s">
        <v>136</v>
      </c>
      <c r="E239" s="250">
        <f>(7.35+7.37+6.88+4.82)*0.5</f>
        <v>13.21</v>
      </c>
      <c r="F239" s="39"/>
      <c r="G239" s="40">
        <f t="shared" si="0"/>
        <v>0</v>
      </c>
      <c r="H239" s="194"/>
    </row>
    <row r="240" spans="1:14">
      <c r="A240" s="275"/>
      <c r="B240" s="252"/>
      <c r="C240" s="332" t="s">
        <v>258</v>
      </c>
      <c r="D240" s="253" t="s">
        <v>136</v>
      </c>
      <c r="E240" s="250">
        <f>(49.15+15.2)*0.8</f>
        <v>51.48</v>
      </c>
      <c r="F240" s="39"/>
      <c r="G240" s="40">
        <f t="shared" si="0"/>
        <v>0</v>
      </c>
      <c r="H240" s="194"/>
    </row>
    <row r="241" spans="1:8">
      <c r="A241" s="251"/>
      <c r="B241" s="252"/>
      <c r="C241" s="211"/>
      <c r="D241" s="253"/>
      <c r="E241" s="250"/>
      <c r="F241" s="39"/>
      <c r="G241" s="40"/>
      <c r="H241" s="194"/>
    </row>
    <row r="242" spans="1:8" ht="89.25">
      <c r="A242" s="251" t="s">
        <v>90</v>
      </c>
      <c r="B242" s="252">
        <v>62137</v>
      </c>
      <c r="C242" s="211" t="s">
        <v>183</v>
      </c>
      <c r="D242" s="253" t="s">
        <v>136</v>
      </c>
      <c r="E242" s="250">
        <v>34.25</v>
      </c>
      <c r="F242" s="39"/>
      <c r="G242" s="40">
        <f>+E242*F242</f>
        <v>0</v>
      </c>
      <c r="H242" s="194"/>
    </row>
    <row r="243" spans="1:8">
      <c r="A243" s="251"/>
      <c r="B243" s="252"/>
      <c r="C243" s="211"/>
      <c r="D243" s="253"/>
      <c r="E243" s="250"/>
      <c r="F243" s="39"/>
      <c r="G243" s="40"/>
      <c r="H243" s="194"/>
    </row>
    <row r="244" spans="1:8" ht="89.25">
      <c r="A244" s="251" t="s">
        <v>91</v>
      </c>
      <c r="B244" s="252">
        <v>62137</v>
      </c>
      <c r="C244" s="211" t="s">
        <v>184</v>
      </c>
      <c r="D244" s="253" t="s">
        <v>136</v>
      </c>
      <c r="E244" s="250">
        <v>124</v>
      </c>
      <c r="F244" s="39"/>
      <c r="G244" s="40">
        <f>+E244*F244</f>
        <v>0</v>
      </c>
      <c r="H244" s="194"/>
    </row>
    <row r="245" spans="1:8">
      <c r="A245" s="251"/>
      <c r="B245" s="252"/>
      <c r="C245" s="211"/>
      <c r="D245" s="253"/>
      <c r="E245" s="250"/>
      <c r="F245" s="39"/>
      <c r="G245" s="40"/>
      <c r="H245" s="194"/>
    </row>
    <row r="246" spans="1:8" ht="38.25">
      <c r="A246" s="275" t="s">
        <v>92</v>
      </c>
      <c r="B246" s="252">
        <v>62545</v>
      </c>
      <c r="C246" s="211" t="s">
        <v>259</v>
      </c>
      <c r="D246" s="71"/>
      <c r="E246" s="71"/>
      <c r="F246" s="71"/>
      <c r="G246" s="71"/>
      <c r="H246" s="194"/>
    </row>
    <row r="247" spans="1:8">
      <c r="A247" s="251"/>
      <c r="B247" s="252"/>
      <c r="C247" s="332" t="s">
        <v>256</v>
      </c>
      <c r="D247" s="253" t="s">
        <v>136</v>
      </c>
      <c r="E247" s="250">
        <f>+E236</f>
        <v>10.5</v>
      </c>
      <c r="F247" s="39"/>
      <c r="G247" s="40">
        <f>+E247*F247</f>
        <v>0</v>
      </c>
      <c r="H247" s="194"/>
    </row>
    <row r="248" spans="1:8">
      <c r="A248" s="251"/>
      <c r="B248" s="252"/>
      <c r="C248" s="332" t="s">
        <v>253</v>
      </c>
      <c r="D248" s="253" t="s">
        <v>136</v>
      </c>
      <c r="E248" s="250">
        <f>+E237</f>
        <v>11.83</v>
      </c>
      <c r="F248" s="39"/>
      <c r="G248" s="40">
        <f>+E248*F248</f>
        <v>0</v>
      </c>
      <c r="H248" s="194"/>
    </row>
    <row r="249" spans="1:8">
      <c r="A249" s="251"/>
      <c r="B249" s="252"/>
      <c r="C249" s="332" t="s">
        <v>276</v>
      </c>
      <c r="D249" s="253" t="s">
        <v>136</v>
      </c>
      <c r="E249" s="250">
        <f>+E238</f>
        <v>27</v>
      </c>
      <c r="F249" s="39"/>
      <c r="G249" s="40">
        <f>+E249*F249</f>
        <v>0</v>
      </c>
      <c r="H249" s="194"/>
    </row>
    <row r="250" spans="1:8">
      <c r="A250" s="251"/>
      <c r="B250" s="252"/>
      <c r="C250" s="332" t="s">
        <v>257</v>
      </c>
      <c r="D250" s="253" t="s">
        <v>136</v>
      </c>
      <c r="E250" s="250">
        <f>+E239</f>
        <v>13.21</v>
      </c>
      <c r="F250" s="39"/>
      <c r="G250" s="40">
        <f>+E250*F250</f>
        <v>0</v>
      </c>
      <c r="H250" s="194"/>
    </row>
    <row r="251" spans="1:8">
      <c r="A251" s="251"/>
      <c r="B251" s="252"/>
      <c r="C251" s="332" t="s">
        <v>258</v>
      </c>
      <c r="D251" s="253" t="s">
        <v>136</v>
      </c>
      <c r="E251" s="250">
        <f>+E240/0.8*0.2</f>
        <v>12.87</v>
      </c>
      <c r="F251" s="39"/>
      <c r="G251" s="40">
        <f>+E251*F251</f>
        <v>0</v>
      </c>
      <c r="H251" s="194"/>
    </row>
    <row r="252" spans="1:8">
      <c r="A252" s="251"/>
      <c r="B252" s="252"/>
      <c r="C252" s="211"/>
      <c r="D252" s="253"/>
      <c r="E252" s="250"/>
      <c r="F252" s="39"/>
      <c r="G252" s="40"/>
      <c r="H252" s="194"/>
    </row>
    <row r="253" spans="1:8" ht="89.25">
      <c r="A253" s="251" t="s">
        <v>93</v>
      </c>
      <c r="B253" s="252">
        <v>62137</v>
      </c>
      <c r="C253" s="211" t="s">
        <v>185</v>
      </c>
      <c r="D253" s="253" t="s">
        <v>132</v>
      </c>
      <c r="E253" s="250">
        <v>21.24</v>
      </c>
      <c r="F253" s="39"/>
      <c r="G253" s="40">
        <f>+E253*F253</f>
        <v>0</v>
      </c>
      <c r="H253" s="194"/>
    </row>
    <row r="254" spans="1:8">
      <c r="A254" s="251"/>
      <c r="B254" s="252"/>
      <c r="C254" s="211"/>
      <c r="D254" s="253"/>
      <c r="E254" s="250"/>
      <c r="F254" s="39"/>
      <c r="G254" s="40"/>
      <c r="H254" s="194"/>
    </row>
    <row r="255" spans="1:8" ht="38.25">
      <c r="A255" s="275" t="s">
        <v>94</v>
      </c>
      <c r="B255" s="252">
        <v>62545</v>
      </c>
      <c r="C255" s="211" t="s">
        <v>46</v>
      </c>
      <c r="D255" s="253" t="s">
        <v>132</v>
      </c>
      <c r="E255" s="250">
        <v>21.24</v>
      </c>
      <c r="F255" s="39"/>
      <c r="G255" s="40">
        <f>+E255*F255</f>
        <v>0</v>
      </c>
      <c r="H255" s="194"/>
    </row>
    <row r="256" spans="1:8">
      <c r="A256" s="275"/>
      <c r="B256" s="252"/>
      <c r="C256" s="211"/>
      <c r="D256" s="253"/>
      <c r="E256" s="250"/>
      <c r="F256" s="39"/>
      <c r="G256" s="40"/>
      <c r="H256" s="194"/>
    </row>
    <row r="257" spans="1:8" ht="84" customHeight="1">
      <c r="A257" s="275" t="s">
        <v>95</v>
      </c>
      <c r="B257" s="252"/>
      <c r="C257" s="211" t="s">
        <v>186</v>
      </c>
      <c r="D257" s="253" t="s">
        <v>132</v>
      </c>
      <c r="E257" s="250">
        <v>4.8</v>
      </c>
      <c r="F257" s="39"/>
      <c r="G257" s="40">
        <f>+E257*F257</f>
        <v>0</v>
      </c>
      <c r="H257" s="194"/>
    </row>
    <row r="258" spans="1:8">
      <c r="A258" s="275"/>
      <c r="B258" s="252"/>
      <c r="C258" s="211"/>
      <c r="D258" s="253"/>
      <c r="E258" s="250"/>
      <c r="F258" s="39"/>
      <c r="G258" s="40"/>
      <c r="H258" s="194"/>
    </row>
    <row r="259" spans="1:8" ht="38.25">
      <c r="A259" s="275" t="s">
        <v>96</v>
      </c>
      <c r="B259" s="252"/>
      <c r="C259" s="211" t="s">
        <v>47</v>
      </c>
      <c r="D259" s="253" t="s">
        <v>132</v>
      </c>
      <c r="E259" s="250">
        <f>+E257</f>
        <v>4.8</v>
      </c>
      <c r="F259" s="39"/>
      <c r="G259" s="40">
        <f>+E259*F259</f>
        <v>0</v>
      </c>
      <c r="H259" s="194"/>
    </row>
    <row r="260" spans="1:8" ht="17.850000000000001" customHeight="1">
      <c r="A260" s="275"/>
      <c r="B260" s="252"/>
      <c r="C260" s="211"/>
      <c r="D260" s="253"/>
      <c r="E260" s="250"/>
      <c r="F260" s="39"/>
      <c r="G260" s="40"/>
      <c r="H260" s="194"/>
    </row>
    <row r="261" spans="1:8" ht="89.25">
      <c r="A261" s="275" t="s">
        <v>97</v>
      </c>
      <c r="B261" s="252"/>
      <c r="C261" s="211" t="s">
        <v>219</v>
      </c>
      <c r="D261" s="253" t="s">
        <v>136</v>
      </c>
      <c r="E261" s="250">
        <v>68.680000000000007</v>
      </c>
      <c r="F261" s="39"/>
      <c r="G261" s="40">
        <f>+E261*F261</f>
        <v>0</v>
      </c>
      <c r="H261" s="194"/>
    </row>
    <row r="262" spans="1:8">
      <c r="A262" s="275"/>
      <c r="B262" s="252"/>
      <c r="C262" s="211"/>
      <c r="D262" s="253"/>
      <c r="E262" s="250"/>
      <c r="F262" s="39"/>
      <c r="G262" s="40"/>
      <c r="H262" s="194"/>
    </row>
    <row r="263" spans="1:8" ht="71.25" customHeight="1">
      <c r="A263" s="275" t="s">
        <v>208</v>
      </c>
      <c r="B263" s="252"/>
      <c r="C263" s="211" t="s">
        <v>220</v>
      </c>
      <c r="D263" s="253" t="s">
        <v>132</v>
      </c>
      <c r="E263" s="250">
        <v>11.86</v>
      </c>
      <c r="F263" s="39"/>
      <c r="G263" s="40">
        <f>+E263*F263</f>
        <v>0</v>
      </c>
    </row>
    <row r="264" spans="1:8">
      <c r="A264" s="275"/>
      <c r="B264" s="252"/>
      <c r="C264" s="211"/>
      <c r="D264" s="253"/>
      <c r="E264" s="250"/>
      <c r="F264" s="39"/>
      <c r="G264" s="40"/>
    </row>
    <row r="265" spans="1:8" ht="89.25">
      <c r="A265" s="275" t="s">
        <v>209</v>
      </c>
      <c r="B265" s="252"/>
      <c r="C265" s="211" t="s">
        <v>221</v>
      </c>
      <c r="D265" s="253" t="s">
        <v>132</v>
      </c>
      <c r="E265" s="250">
        <v>4.42</v>
      </c>
      <c r="F265" s="39"/>
      <c r="G265" s="40">
        <f>+E265*F265</f>
        <v>0</v>
      </c>
    </row>
    <row r="266" spans="1:8">
      <c r="A266" s="275"/>
      <c r="B266" s="252"/>
      <c r="C266" s="211"/>
      <c r="D266" s="253"/>
      <c r="E266" s="250"/>
      <c r="F266" s="39"/>
      <c r="G266" s="40"/>
    </row>
    <row r="267" spans="1:8" ht="76.5">
      <c r="A267" s="275" t="s">
        <v>214</v>
      </c>
      <c r="B267" s="252"/>
      <c r="C267" s="211" t="s">
        <v>222</v>
      </c>
      <c r="D267" s="253" t="s">
        <v>132</v>
      </c>
      <c r="E267" s="250">
        <v>8.86</v>
      </c>
      <c r="F267" s="39"/>
      <c r="G267" s="40">
        <f>+E267*F267</f>
        <v>0</v>
      </c>
    </row>
    <row r="268" spans="1:8">
      <c r="A268" s="276"/>
      <c r="B268" s="277"/>
      <c r="C268" s="211"/>
      <c r="D268" s="253"/>
      <c r="E268" s="250"/>
      <c r="F268" s="39"/>
      <c r="G268" s="40"/>
    </row>
    <row r="269" spans="1:8" ht="102">
      <c r="A269" s="275" t="s">
        <v>223</v>
      </c>
      <c r="B269" s="252" t="s">
        <v>224</v>
      </c>
      <c r="C269" s="211" t="s">
        <v>225</v>
      </c>
      <c r="D269" s="253" t="s">
        <v>136</v>
      </c>
      <c r="E269" s="250">
        <f>7.6+5.35+0.4+5.2+7.75</f>
        <v>26.3</v>
      </c>
      <c r="F269" s="39"/>
      <c r="G269" s="40">
        <f>+E269*F269</f>
        <v>0</v>
      </c>
    </row>
    <row r="270" spans="1:8" ht="13.5" thickBot="1">
      <c r="A270" s="276"/>
      <c r="B270" s="277"/>
      <c r="C270" s="211"/>
      <c r="D270" s="253"/>
      <c r="E270" s="250"/>
      <c r="F270" s="39"/>
      <c r="G270" s="40"/>
    </row>
    <row r="271" spans="1:8" ht="14.25" thickTop="1" thickBot="1">
      <c r="A271" s="272"/>
      <c r="B271" s="285"/>
      <c r="D271" s="245"/>
      <c r="E271" s="254" t="s">
        <v>158</v>
      </c>
      <c r="F271" s="219"/>
      <c r="G271" s="220">
        <f>SUM(G198:G269)</f>
        <v>0</v>
      </c>
    </row>
    <row r="272" spans="1:8" ht="13.5" thickTop="1">
      <c r="A272" s="272"/>
      <c r="B272" s="285"/>
      <c r="D272" s="245"/>
      <c r="E272" s="322"/>
      <c r="F272" s="323"/>
      <c r="G272" s="324"/>
    </row>
    <row r="273" spans="1:8" ht="13.5" thickBot="1">
      <c r="A273" s="272"/>
      <c r="B273" s="285"/>
      <c r="D273" s="245"/>
      <c r="E273" s="167"/>
      <c r="F273" s="235"/>
      <c r="G273" s="321"/>
    </row>
    <row r="274" spans="1:8" ht="16.5" thickTop="1">
      <c r="A274" s="532" t="s">
        <v>60</v>
      </c>
      <c r="B274" s="533"/>
      <c r="C274" s="533"/>
      <c r="D274" s="533"/>
      <c r="E274" s="533"/>
      <c r="F274" s="533"/>
      <c r="G274" s="534"/>
    </row>
    <row r="275" spans="1:8" s="233" customFormat="1" ht="13.5" thickBot="1">
      <c r="A275" s="524" t="s">
        <v>16</v>
      </c>
      <c r="B275" s="525"/>
      <c r="C275" s="525"/>
      <c r="D275" s="525"/>
      <c r="E275" s="525"/>
      <c r="F275" s="525"/>
      <c r="G275" s="526"/>
    </row>
    <row r="276" spans="1:8" ht="13.5" thickTop="1">
      <c r="A276" s="286"/>
      <c r="B276" s="286"/>
      <c r="C276" s="286"/>
      <c r="D276" s="286"/>
      <c r="E276" s="286"/>
      <c r="F276" s="287"/>
      <c r="G276" s="287"/>
    </row>
    <row r="277" spans="1:8">
      <c r="A277" s="256" t="s">
        <v>105</v>
      </c>
      <c r="B277" s="257"/>
      <c r="C277" s="183"/>
      <c r="D277" s="258"/>
      <c r="E277" s="259"/>
      <c r="F277" s="184"/>
      <c r="G277" s="234">
        <f>G313</f>
        <v>0</v>
      </c>
    </row>
    <row r="278" spans="1:8">
      <c r="A278" s="288"/>
      <c r="B278" s="289"/>
      <c r="C278" s="221"/>
      <c r="D278" s="290"/>
      <c r="E278" s="291"/>
      <c r="F278" s="235"/>
      <c r="G278" s="224"/>
    </row>
    <row r="279" spans="1:8">
      <c r="A279" s="256" t="s">
        <v>106</v>
      </c>
      <c r="B279" s="257"/>
      <c r="C279" s="183"/>
      <c r="D279" s="258"/>
      <c r="E279" s="259"/>
      <c r="F279" s="184"/>
      <c r="G279" s="234">
        <f>G332</f>
        <v>0</v>
      </c>
    </row>
    <row r="280" spans="1:8">
      <c r="A280" s="260"/>
      <c r="B280" s="261"/>
      <c r="C280" s="66"/>
      <c r="D280" s="262"/>
      <c r="E280" s="263"/>
      <c r="F280" s="50"/>
      <c r="G280" s="51"/>
    </row>
    <row r="281" spans="1:8">
      <c r="A281" s="256" t="s">
        <v>113</v>
      </c>
      <c r="B281" s="257"/>
      <c r="C281" s="183"/>
      <c r="D281" s="258"/>
      <c r="E281" s="259"/>
      <c r="F281" s="184"/>
      <c r="G281" s="234">
        <f>G353</f>
        <v>0</v>
      </c>
    </row>
    <row r="282" spans="1:8">
      <c r="A282" s="260"/>
      <c r="B282" s="261"/>
      <c r="C282" s="66"/>
      <c r="D282" s="262"/>
      <c r="E282" s="263"/>
      <c r="F282" s="50"/>
      <c r="G282" s="51"/>
    </row>
    <row r="283" spans="1:8">
      <c r="A283" s="256" t="s">
        <v>57</v>
      </c>
      <c r="B283" s="257"/>
      <c r="C283" s="183"/>
      <c r="D283" s="258"/>
      <c r="E283" s="259"/>
      <c r="F283" s="184"/>
      <c r="G283" s="234">
        <f>G361</f>
        <v>0</v>
      </c>
    </row>
    <row r="284" spans="1:8" ht="13.5" thickBot="1">
      <c r="A284" s="260"/>
      <c r="B284" s="261"/>
      <c r="C284" s="66"/>
      <c r="D284" s="262"/>
      <c r="E284" s="263"/>
      <c r="F284" s="50"/>
      <c r="G284" s="51"/>
    </row>
    <row r="285" spans="1:8" ht="14.25" thickTop="1" thickBot="1">
      <c r="A285" s="46"/>
      <c r="B285" s="261"/>
      <c r="C285" s="66"/>
      <c r="D285" s="48"/>
      <c r="E285" s="268" t="s">
        <v>135</v>
      </c>
      <c r="F285" s="192"/>
      <c r="G285" s="193">
        <f>SUM(G277:G284)</f>
        <v>0</v>
      </c>
    </row>
    <row r="286" spans="1:8" ht="13.5" thickTop="1">
      <c r="A286" s="247"/>
      <c r="B286" s="269"/>
      <c r="C286" s="196"/>
      <c r="D286" s="270"/>
      <c r="E286" s="142"/>
      <c r="F286" s="198"/>
      <c r="G286" s="197"/>
    </row>
    <row r="287" spans="1:8" s="164" customFormat="1" ht="13.5" thickBot="1">
      <c r="A287" s="272"/>
      <c r="B287" s="249"/>
      <c r="C287" s="36"/>
      <c r="D287" s="245"/>
      <c r="E287" s="246"/>
      <c r="F287" s="74"/>
      <c r="G287" s="75"/>
      <c r="H287" s="191"/>
    </row>
    <row r="288" spans="1:8" s="206" customFormat="1" ht="25.5" customHeight="1" thickBot="1">
      <c r="A288" s="527" t="s">
        <v>161</v>
      </c>
      <c r="B288" s="528"/>
      <c r="C288" s="199" t="s">
        <v>162</v>
      </c>
      <c r="D288" s="200" t="s">
        <v>141</v>
      </c>
      <c r="E288" s="200" t="s">
        <v>140</v>
      </c>
      <c r="F288" s="200" t="s">
        <v>142</v>
      </c>
      <c r="G288" s="201" t="s">
        <v>143</v>
      </c>
      <c r="H288" s="205"/>
    </row>
    <row r="289" spans="1:12">
      <c r="A289" s="202"/>
      <c r="B289" s="203"/>
      <c r="C289" s="202"/>
      <c r="D289" s="204"/>
      <c r="E289" s="204"/>
      <c r="F289" s="204"/>
      <c r="G289" s="204"/>
    </row>
    <row r="290" spans="1:12">
      <c r="A290" s="243" t="s">
        <v>105</v>
      </c>
      <c r="B290" s="269"/>
      <c r="C290" s="196"/>
      <c r="D290" s="253"/>
      <c r="E290" s="250"/>
      <c r="F290" s="39"/>
      <c r="G290" s="40"/>
    </row>
    <row r="291" spans="1:12" s="164" customFormat="1">
      <c r="A291" s="243"/>
      <c r="B291" s="269"/>
      <c r="C291" s="196"/>
      <c r="D291" s="253"/>
      <c r="E291" s="250"/>
      <c r="F291" s="39"/>
      <c r="G291" s="40"/>
      <c r="H291" s="191"/>
    </row>
    <row r="292" spans="1:12" s="164" customFormat="1">
      <c r="A292" s="273" t="s">
        <v>104</v>
      </c>
      <c r="B292" s="274"/>
      <c r="C292" s="196"/>
      <c r="D292" s="253"/>
      <c r="E292" s="250"/>
      <c r="F292" s="39"/>
      <c r="G292" s="40"/>
      <c r="H292" s="191"/>
    </row>
    <row r="293" spans="1:12" s="164" customFormat="1" ht="25.5">
      <c r="A293" s="275" t="s">
        <v>68</v>
      </c>
      <c r="B293" s="252">
        <v>11111</v>
      </c>
      <c r="C293" s="211" t="s">
        <v>98</v>
      </c>
      <c r="D293" s="253" t="s">
        <v>66</v>
      </c>
      <c r="E293" s="250">
        <f>3+5.5+35+42+60+15+8+60.4+0.1</f>
        <v>229</v>
      </c>
      <c r="F293" s="39"/>
      <c r="G293" s="40">
        <f>+E293*F293</f>
        <v>0</v>
      </c>
      <c r="H293" s="191"/>
    </row>
    <row r="294" spans="1:12" s="164" customFormat="1">
      <c r="A294" s="251"/>
      <c r="B294" s="252"/>
      <c r="C294" s="211"/>
      <c r="D294" s="253"/>
      <c r="E294" s="250"/>
      <c r="F294" s="39"/>
      <c r="G294" s="40"/>
      <c r="H294" s="191"/>
    </row>
    <row r="295" spans="1:12" ht="25.5">
      <c r="A295" s="251" t="s">
        <v>137</v>
      </c>
      <c r="B295" s="252">
        <v>11121</v>
      </c>
      <c r="C295" s="211" t="s">
        <v>65</v>
      </c>
      <c r="D295" s="253" t="s">
        <v>131</v>
      </c>
      <c r="E295" s="250">
        <f>6+9+4</f>
        <v>19</v>
      </c>
      <c r="F295" s="39"/>
      <c r="G295" s="40">
        <f>+E295*F295</f>
        <v>0</v>
      </c>
    </row>
    <row r="296" spans="1:12">
      <c r="A296" s="243"/>
      <c r="B296" s="269"/>
      <c r="C296" s="196"/>
      <c r="D296" s="253"/>
      <c r="E296" s="250"/>
      <c r="F296" s="39"/>
      <c r="G296" s="40"/>
      <c r="H296" s="236"/>
    </row>
    <row r="297" spans="1:12">
      <c r="A297" s="243" t="s">
        <v>282</v>
      </c>
      <c r="B297" s="269"/>
      <c r="C297" s="196"/>
      <c r="D297" s="253"/>
      <c r="E297" s="250"/>
      <c r="F297" s="39"/>
      <c r="G297" s="40"/>
      <c r="H297" s="236"/>
    </row>
    <row r="298" spans="1:12">
      <c r="A298" s="243"/>
      <c r="B298" s="269"/>
      <c r="C298" s="196"/>
      <c r="D298" s="253"/>
      <c r="E298" s="250"/>
      <c r="F298" s="39"/>
      <c r="G298" s="40"/>
      <c r="H298" s="236"/>
    </row>
    <row r="299" spans="1:12">
      <c r="A299" s="243" t="s">
        <v>283</v>
      </c>
      <c r="B299" s="252"/>
      <c r="C299" s="211"/>
      <c r="D299" s="253"/>
      <c r="E299" s="250"/>
      <c r="F299" s="39"/>
      <c r="G299" s="40"/>
      <c r="H299" s="236"/>
    </row>
    <row r="300" spans="1:12" ht="25.5">
      <c r="A300" s="251" t="s">
        <v>139</v>
      </c>
      <c r="B300" s="252">
        <v>12228</v>
      </c>
      <c r="C300" s="211" t="s">
        <v>48</v>
      </c>
      <c r="D300" s="278" t="s">
        <v>66</v>
      </c>
      <c r="E300" s="250">
        <f>1.15+1.25+1.7+6.5</f>
        <v>10.6</v>
      </c>
      <c r="F300" s="39"/>
      <c r="G300" s="40">
        <f>+E300*F300</f>
        <v>0</v>
      </c>
      <c r="H300" s="236"/>
      <c r="I300" s="211"/>
      <c r="J300" s="278"/>
      <c r="K300" s="39"/>
      <c r="L300" s="40"/>
    </row>
    <row r="301" spans="1:12">
      <c r="A301" s="251"/>
      <c r="B301" s="252"/>
      <c r="C301" s="211"/>
      <c r="D301" s="253"/>
      <c r="E301" s="250"/>
      <c r="F301" s="39"/>
      <c r="G301" s="40"/>
      <c r="H301" s="236"/>
      <c r="I301" s="211"/>
      <c r="J301" s="278"/>
      <c r="K301" s="39"/>
      <c r="L301" s="40"/>
    </row>
    <row r="302" spans="1:12" ht="51">
      <c r="A302" s="251" t="s">
        <v>72</v>
      </c>
      <c r="B302" s="252" t="s">
        <v>263</v>
      </c>
      <c r="C302" s="211" t="s">
        <v>56</v>
      </c>
      <c r="D302" s="253" t="s">
        <v>132</v>
      </c>
      <c r="E302" s="250">
        <f>5.77+8.95+56.2+141.51</f>
        <v>212.43</v>
      </c>
      <c r="F302" s="39"/>
      <c r="G302" s="40">
        <f>+E302*F302</f>
        <v>0</v>
      </c>
      <c r="H302" s="236"/>
    </row>
    <row r="303" spans="1:12">
      <c r="A303" s="251"/>
      <c r="B303" s="252"/>
      <c r="C303" s="211"/>
      <c r="D303" s="253"/>
      <c r="E303" s="250"/>
      <c r="F303" s="39"/>
      <c r="G303" s="40"/>
      <c r="H303" s="236"/>
      <c r="I303" s="211"/>
      <c r="J303" s="278"/>
      <c r="K303" s="39"/>
      <c r="L303" s="40"/>
    </row>
    <row r="304" spans="1:12" ht="38.25">
      <c r="A304" s="251" t="s">
        <v>73</v>
      </c>
      <c r="B304" s="252" t="s">
        <v>262</v>
      </c>
      <c r="C304" s="211" t="s">
        <v>284</v>
      </c>
      <c r="D304" s="253" t="s">
        <v>136</v>
      </c>
      <c r="E304" s="250">
        <f>6.55+47.65+95.5+0.3</f>
        <v>150</v>
      </c>
      <c r="F304" s="39"/>
      <c r="G304" s="40">
        <f>+E304*F304</f>
        <v>0</v>
      </c>
      <c r="H304" s="236"/>
      <c r="I304" s="211"/>
      <c r="J304" s="253"/>
      <c r="K304" s="39"/>
      <c r="L304" s="40"/>
    </row>
    <row r="305" spans="1:8" s="218" customFormat="1">
      <c r="A305" s="276"/>
      <c r="B305" s="277"/>
      <c r="C305" s="211"/>
      <c r="D305" s="253"/>
      <c r="E305" s="250"/>
      <c r="F305" s="39"/>
      <c r="G305" s="40"/>
      <c r="H305" s="217"/>
    </row>
    <row r="306" spans="1:8" s="218" customFormat="1">
      <c r="A306" s="243" t="s">
        <v>285</v>
      </c>
      <c r="B306" s="277"/>
      <c r="D306" s="208"/>
      <c r="E306" s="40"/>
      <c r="F306" s="152"/>
      <c r="G306" s="40"/>
      <c r="H306" s="217"/>
    </row>
    <row r="307" spans="1:8" s="218" customFormat="1">
      <c r="A307" s="251" t="s">
        <v>96</v>
      </c>
      <c r="B307" s="277"/>
      <c r="C307" s="320" t="s">
        <v>277</v>
      </c>
      <c r="D307" s="208" t="s">
        <v>131</v>
      </c>
      <c r="E307" s="40">
        <v>1</v>
      </c>
      <c r="F307" s="152"/>
      <c r="G307" s="40">
        <f>+E307*F307</f>
        <v>0</v>
      </c>
      <c r="H307" s="217"/>
    </row>
    <row r="308" spans="1:8" s="218" customFormat="1">
      <c r="A308" s="251"/>
      <c r="B308" s="277"/>
      <c r="C308" s="320"/>
      <c r="D308" s="208"/>
      <c r="E308" s="40"/>
      <c r="F308" s="152"/>
      <c r="G308" s="40"/>
      <c r="H308" s="217"/>
    </row>
    <row r="309" spans="1:8" s="218" customFormat="1" ht="38.25">
      <c r="A309" s="251" t="s">
        <v>97</v>
      </c>
      <c r="B309" s="277"/>
      <c r="C309" s="320" t="s">
        <v>278</v>
      </c>
      <c r="D309" s="208" t="s">
        <v>66</v>
      </c>
      <c r="E309" s="40">
        <f>5*3</f>
        <v>15</v>
      </c>
      <c r="F309" s="152"/>
      <c r="G309" s="40">
        <f>+E309*F309</f>
        <v>0</v>
      </c>
      <c r="H309" s="217"/>
    </row>
    <row r="310" spans="1:8" s="218" customFormat="1">
      <c r="A310" s="251"/>
      <c r="B310" s="277"/>
      <c r="C310" s="320"/>
      <c r="D310" s="208"/>
      <c r="E310" s="40"/>
      <c r="F310" s="152"/>
      <c r="G310" s="40"/>
      <c r="H310" s="217"/>
    </row>
    <row r="311" spans="1:8" s="218" customFormat="1" ht="51">
      <c r="A311" s="251" t="s">
        <v>208</v>
      </c>
      <c r="B311" s="277"/>
      <c r="C311" s="320" t="s">
        <v>279</v>
      </c>
      <c r="D311" s="208" t="s">
        <v>131</v>
      </c>
      <c r="E311" s="40">
        <v>5</v>
      </c>
      <c r="F311" s="152"/>
      <c r="G311" s="40">
        <f>+E311*F311</f>
        <v>0</v>
      </c>
      <c r="H311" s="217"/>
    </row>
    <row r="312" spans="1:8" ht="13.5" thickBot="1">
      <c r="A312" s="251"/>
      <c r="B312" s="252"/>
      <c r="C312" s="211"/>
      <c r="D312" s="253"/>
      <c r="E312" s="250"/>
      <c r="F312" s="39"/>
      <c r="G312" s="40"/>
      <c r="H312" s="236"/>
    </row>
    <row r="313" spans="1:8" ht="14.25" thickTop="1" thickBot="1">
      <c r="A313" s="179"/>
      <c r="B313" s="180"/>
      <c r="D313" s="181"/>
      <c r="E313" s="254" t="s">
        <v>159</v>
      </c>
      <c r="F313" s="219"/>
      <c r="G313" s="220">
        <f>SUM(G293:G311)</f>
        <v>0</v>
      </c>
      <c r="H313" s="236"/>
    </row>
    <row r="314" spans="1:8" s="206" customFormat="1" ht="15" customHeight="1" thickTop="1">
      <c r="A314" s="202"/>
      <c r="B314" s="203"/>
      <c r="C314" s="202"/>
      <c r="D314" s="204"/>
      <c r="E314" s="204"/>
      <c r="F314" s="204"/>
      <c r="G314" s="204"/>
      <c r="H314" s="205"/>
    </row>
    <row r="315" spans="1:8">
      <c r="A315" s="247" t="s">
        <v>103</v>
      </c>
      <c r="B315" s="244"/>
      <c r="D315" s="245"/>
      <c r="E315" s="250"/>
    </row>
    <row r="316" spans="1:8">
      <c r="A316" s="247"/>
      <c r="B316" s="244"/>
      <c r="D316" s="245"/>
      <c r="E316" s="250"/>
    </row>
    <row r="317" spans="1:8">
      <c r="A317" s="247" t="s">
        <v>102</v>
      </c>
      <c r="B317" s="244"/>
      <c r="C317" s="221"/>
      <c r="D317" s="245"/>
      <c r="E317" s="250"/>
    </row>
    <row r="318" spans="1:8" ht="38.25">
      <c r="A318" s="251" t="s">
        <v>68</v>
      </c>
      <c r="B318" s="252">
        <v>21313</v>
      </c>
      <c r="C318" s="211" t="s">
        <v>37</v>
      </c>
      <c r="D318" s="253" t="s">
        <v>133</v>
      </c>
      <c r="E318" s="250">
        <f>8.5*0.25+60.45*1.1+1.67*28.85+(5+54.45)*2.17+41.4*1.67</f>
        <v>314.94</v>
      </c>
      <c r="F318" s="39"/>
      <c r="G318" s="40">
        <f>+E318*F318</f>
        <v>0</v>
      </c>
    </row>
    <row r="319" spans="1:8">
      <c r="A319" s="247"/>
      <c r="B319" s="244"/>
      <c r="D319" s="245"/>
      <c r="E319" s="250"/>
    </row>
    <row r="320" spans="1:8">
      <c r="A320" s="247" t="s">
        <v>116</v>
      </c>
      <c r="B320" s="244"/>
      <c r="D320" s="245"/>
      <c r="E320" s="246"/>
      <c r="G320" s="40"/>
    </row>
    <row r="321" spans="1:8" ht="25.5">
      <c r="A321" s="209" t="s">
        <v>137</v>
      </c>
      <c r="B321" s="210">
        <v>22112</v>
      </c>
      <c r="C321" s="211" t="s">
        <v>38</v>
      </c>
      <c r="D321" s="208" t="s">
        <v>132</v>
      </c>
      <c r="E321" s="250">
        <f>+E339/0.2</f>
        <v>407.25</v>
      </c>
      <c r="F321" s="39"/>
      <c r="G321" s="40">
        <f>+E321*F321</f>
        <v>0</v>
      </c>
    </row>
    <row r="322" spans="1:8">
      <c r="A322" s="276"/>
      <c r="B322" s="277"/>
      <c r="C322" s="211"/>
      <c r="D322" s="253"/>
      <c r="E322" s="40"/>
      <c r="F322" s="39"/>
      <c r="G322" s="40"/>
      <c r="H322" s="194"/>
    </row>
    <row r="323" spans="1:8">
      <c r="A323" s="243" t="s">
        <v>115</v>
      </c>
      <c r="B323" s="277"/>
      <c r="C323" s="211"/>
      <c r="D323" s="253"/>
      <c r="E323" s="40"/>
      <c r="F323" s="39"/>
      <c r="G323" s="40"/>
      <c r="H323" s="194"/>
    </row>
    <row r="324" spans="1:8" ht="42.75" customHeight="1">
      <c r="A324" s="275" t="s">
        <v>138</v>
      </c>
      <c r="B324" s="252">
        <v>25112</v>
      </c>
      <c r="C324" s="211" t="s">
        <v>272</v>
      </c>
      <c r="D324" s="253" t="s">
        <v>132</v>
      </c>
      <c r="E324" s="250">
        <f>+E349*1.5</f>
        <v>295.5</v>
      </c>
      <c r="F324" s="39"/>
      <c r="G324" s="40">
        <f>+E324*F324</f>
        <v>0</v>
      </c>
      <c r="H324" s="194"/>
    </row>
    <row r="325" spans="1:8">
      <c r="A325" s="280"/>
      <c r="B325" s="277"/>
      <c r="C325" s="211"/>
      <c r="D325" s="253"/>
      <c r="E325" s="40"/>
      <c r="F325" s="39"/>
      <c r="G325" s="40"/>
      <c r="H325" s="194"/>
    </row>
    <row r="326" spans="1:8" ht="25.5">
      <c r="A326" s="251" t="s">
        <v>139</v>
      </c>
      <c r="B326" s="252" t="s">
        <v>217</v>
      </c>
      <c r="C326" s="211" t="s">
        <v>216</v>
      </c>
      <c r="D326" s="253"/>
      <c r="E326" s="250"/>
      <c r="F326" s="39"/>
      <c r="G326" s="40"/>
      <c r="H326" s="194"/>
    </row>
    <row r="327" spans="1:8" ht="76.5">
      <c r="A327" s="280"/>
      <c r="B327" s="277"/>
      <c r="C327" s="211" t="s">
        <v>218</v>
      </c>
      <c r="D327" s="253" t="s">
        <v>133</v>
      </c>
      <c r="E327" s="151">
        <v>6</v>
      </c>
      <c r="F327" s="152"/>
      <c r="G327" s="151">
        <f>+E327*F327</f>
        <v>0</v>
      </c>
      <c r="H327" s="194"/>
    </row>
    <row r="328" spans="1:8">
      <c r="A328" s="280"/>
      <c r="B328" s="277"/>
      <c r="C328" s="211"/>
      <c r="D328" s="253"/>
      <c r="E328" s="40"/>
      <c r="F328" s="39"/>
      <c r="G328" s="40"/>
      <c r="H328" s="194"/>
    </row>
    <row r="329" spans="1:8">
      <c r="A329" s="243" t="s">
        <v>114</v>
      </c>
      <c r="B329" s="277"/>
      <c r="C329" s="211"/>
      <c r="D329" s="253"/>
      <c r="E329" s="40"/>
      <c r="F329" s="39"/>
      <c r="G329" s="40"/>
      <c r="H329" s="194"/>
    </row>
    <row r="330" spans="1:8" ht="25.5">
      <c r="A330" s="251" t="s">
        <v>72</v>
      </c>
      <c r="B330" s="252">
        <v>29114</v>
      </c>
      <c r="C330" s="211" t="s">
        <v>67</v>
      </c>
      <c r="D330" s="253" t="s">
        <v>133</v>
      </c>
      <c r="E330" s="250">
        <f>+E318-E324*0.1</f>
        <v>285.39</v>
      </c>
      <c r="F330" s="39"/>
      <c r="G330" s="40">
        <f>+E330*F330</f>
        <v>0</v>
      </c>
      <c r="H330" s="194"/>
    </row>
    <row r="331" spans="1:8" ht="13.5" thickBot="1">
      <c r="A331" s="179"/>
      <c r="B331" s="180"/>
      <c r="D331" s="181"/>
      <c r="E331" s="75"/>
      <c r="G331" s="40"/>
    </row>
    <row r="332" spans="1:8" ht="14.25" thickTop="1" thickBot="1">
      <c r="E332" s="254" t="s">
        <v>160</v>
      </c>
      <c r="F332" s="219"/>
      <c r="G332" s="220">
        <f>SUM(G318:G331)</f>
        <v>0</v>
      </c>
    </row>
    <row r="333" spans="1:8" ht="13.5" thickTop="1">
      <c r="F333" s="39"/>
      <c r="G333" s="40"/>
    </row>
    <row r="334" spans="1:8">
      <c r="A334" s="247" t="s">
        <v>113</v>
      </c>
      <c r="B334" s="244"/>
      <c r="D334" s="245"/>
      <c r="E334" s="246"/>
    </row>
    <row r="335" spans="1:8">
      <c r="A335" s="247"/>
      <c r="B335" s="244"/>
      <c r="D335" s="245"/>
      <c r="E335" s="248"/>
      <c r="G335" s="40"/>
    </row>
    <row r="336" spans="1:8">
      <c r="A336" s="247" t="s">
        <v>107</v>
      </c>
      <c r="B336" s="244"/>
      <c r="D336" s="245"/>
      <c r="E336" s="246"/>
    </row>
    <row r="337" spans="1:8">
      <c r="A337" s="247"/>
      <c r="B337" s="244"/>
      <c r="D337" s="245"/>
      <c r="E337" s="248"/>
    </row>
    <row r="338" spans="1:8">
      <c r="A338" s="247" t="s">
        <v>108</v>
      </c>
      <c r="B338" s="244"/>
      <c r="D338" s="245"/>
      <c r="E338" s="246"/>
      <c r="F338" s="225"/>
    </row>
    <row r="339" spans="1:8" ht="38.25">
      <c r="A339" s="209" t="s">
        <v>68</v>
      </c>
      <c r="B339" s="210">
        <v>31131</v>
      </c>
      <c r="C339" s="211" t="s">
        <v>39</v>
      </c>
      <c r="D339" s="208" t="s">
        <v>133</v>
      </c>
      <c r="E339" s="250">
        <f>+(8.5+28.85+5+54.45+41.4+60.45)*2.05*0.2</f>
        <v>81.45</v>
      </c>
      <c r="F339" s="39"/>
      <c r="G339" s="40">
        <f>+E339*F339</f>
        <v>0</v>
      </c>
    </row>
    <row r="340" spans="1:8">
      <c r="A340" s="275"/>
      <c r="B340" s="252"/>
      <c r="C340" s="211"/>
      <c r="D340" s="253"/>
      <c r="E340" s="250"/>
      <c r="F340" s="39"/>
      <c r="G340" s="40"/>
      <c r="H340" s="236"/>
    </row>
    <row r="341" spans="1:8">
      <c r="A341" s="247" t="s">
        <v>109</v>
      </c>
      <c r="B341" s="249"/>
      <c r="D341" s="245"/>
      <c r="E341" s="246"/>
    </row>
    <row r="342" spans="1:8">
      <c r="A342" s="247"/>
      <c r="B342" s="249"/>
      <c r="D342" s="245"/>
      <c r="E342" s="246"/>
    </row>
    <row r="343" spans="1:8">
      <c r="A343" s="247" t="s">
        <v>110</v>
      </c>
      <c r="B343" s="249"/>
      <c r="D343" s="245"/>
      <c r="E343" s="246"/>
    </row>
    <row r="344" spans="1:8" ht="63.75">
      <c r="A344" s="209" t="s">
        <v>137</v>
      </c>
      <c r="B344" s="210">
        <v>32274</v>
      </c>
      <c r="C344" s="211" t="s">
        <v>266</v>
      </c>
      <c r="D344" s="208" t="s">
        <v>132</v>
      </c>
      <c r="E344" s="250">
        <f>1.15*8.5+1.37*(28.85+5+54.45+41.4+60.45)</f>
        <v>270.27999999999997</v>
      </c>
      <c r="F344" s="39"/>
      <c r="G344" s="40">
        <f>+E344*F344</f>
        <v>0</v>
      </c>
    </row>
    <row r="345" spans="1:8">
      <c r="A345" s="275"/>
      <c r="B345" s="252"/>
      <c r="C345" s="211"/>
      <c r="D345" s="253"/>
      <c r="E345" s="250"/>
      <c r="F345" s="39"/>
      <c r="G345" s="40"/>
      <c r="H345" s="236"/>
    </row>
    <row r="346" spans="1:8">
      <c r="A346" s="195" t="s">
        <v>111</v>
      </c>
      <c r="B346" s="213"/>
      <c r="C346" s="211"/>
      <c r="D346" s="208"/>
      <c r="E346" s="40"/>
      <c r="F346" s="39"/>
      <c r="G346" s="40"/>
    </row>
    <row r="347" spans="1:8">
      <c r="A347" s="207"/>
      <c r="B347" s="213"/>
      <c r="C347" s="211"/>
      <c r="D347" s="208"/>
      <c r="E347" s="40"/>
      <c r="F347" s="39"/>
      <c r="G347" s="40"/>
    </row>
    <row r="348" spans="1:8">
      <c r="A348" s="195" t="s">
        <v>112</v>
      </c>
      <c r="B348" s="213"/>
      <c r="C348" s="211"/>
      <c r="D348" s="208"/>
      <c r="E348" s="40"/>
      <c r="F348" s="39"/>
      <c r="G348" s="40"/>
    </row>
    <row r="349" spans="1:8" ht="38.25">
      <c r="A349" s="212" t="s">
        <v>138</v>
      </c>
      <c r="B349" s="210">
        <v>35235</v>
      </c>
      <c r="C349" s="211" t="s">
        <v>99</v>
      </c>
      <c r="D349" s="208" t="s">
        <v>136</v>
      </c>
      <c r="E349" s="250">
        <f>6.5+1.45+6.65+31.75+6.43+7.75+1.45+14.95+21.54+61.82+1.45+4.15+6.23+3.96+12.54+2+5.5+0.88</f>
        <v>197</v>
      </c>
      <c r="F349" s="39"/>
      <c r="G349" s="40">
        <f>+E349*F349</f>
        <v>0</v>
      </c>
    </row>
    <row r="350" spans="1:8">
      <c r="A350" s="212"/>
      <c r="B350" s="210"/>
      <c r="C350" s="211"/>
      <c r="D350" s="208"/>
      <c r="E350" s="250"/>
      <c r="F350" s="39"/>
      <c r="G350" s="40"/>
    </row>
    <row r="351" spans="1:8" ht="39.75" customHeight="1">
      <c r="A351" s="251" t="s">
        <v>139</v>
      </c>
      <c r="B351" s="252">
        <v>35211</v>
      </c>
      <c r="C351" s="211" t="s">
        <v>100</v>
      </c>
      <c r="D351" s="253" t="s">
        <v>136</v>
      </c>
      <c r="E351" s="250">
        <f>3+5.5+35+42+60+15+8+60.4+0.1</f>
        <v>229</v>
      </c>
      <c r="F351" s="39"/>
      <c r="G351" s="40">
        <f>+E351*F351</f>
        <v>0</v>
      </c>
      <c r="H351" s="194"/>
    </row>
    <row r="352" spans="1:8" ht="13.5" thickBot="1">
      <c r="A352" s="179"/>
      <c r="B352" s="180"/>
      <c r="D352" s="181"/>
      <c r="E352" s="75"/>
      <c r="F352" s="237"/>
    </row>
    <row r="353" spans="1:7" ht="14.25" thickTop="1" thickBot="1">
      <c r="A353" s="70"/>
      <c r="B353" s="70"/>
      <c r="C353" s="227"/>
      <c r="D353" s="181"/>
      <c r="E353" s="254" t="s">
        <v>155</v>
      </c>
      <c r="F353" s="219"/>
      <c r="G353" s="220">
        <f>SUM(G339:G352)</f>
        <v>0</v>
      </c>
    </row>
    <row r="354" spans="1:7" s="233" customFormat="1" ht="13.5" thickTop="1">
      <c r="A354" s="238"/>
      <c r="B354" s="238"/>
      <c r="C354" s="239"/>
      <c r="D354" s="240"/>
      <c r="E354" s="241"/>
      <c r="F354" s="152"/>
      <c r="G354" s="242"/>
    </row>
    <row r="355" spans="1:7" s="233" customFormat="1">
      <c r="A355" s="243" t="s">
        <v>57</v>
      </c>
      <c r="B355" s="244"/>
      <c r="C355" s="36"/>
      <c r="D355" s="245"/>
      <c r="E355" s="246"/>
      <c r="F355" s="74"/>
      <c r="G355" s="75"/>
    </row>
    <row r="356" spans="1:7" s="233" customFormat="1">
      <c r="A356" s="247"/>
      <c r="B356" s="244"/>
      <c r="C356" s="36"/>
      <c r="D356" s="245"/>
      <c r="E356" s="248"/>
      <c r="F356" s="74"/>
      <c r="G356" s="75"/>
    </row>
    <row r="357" spans="1:7" s="233" customFormat="1">
      <c r="A357" s="243" t="s">
        <v>58</v>
      </c>
      <c r="B357" s="249"/>
      <c r="C357" s="36"/>
      <c r="D357" s="245"/>
      <c r="E357" s="246"/>
      <c r="F357" s="74"/>
      <c r="G357" s="75"/>
    </row>
    <row r="358" spans="1:7" s="233" customFormat="1">
      <c r="A358" s="209"/>
      <c r="B358" s="210"/>
      <c r="C358" s="211"/>
      <c r="D358" s="208"/>
      <c r="E358" s="250"/>
      <c r="F358" s="39"/>
      <c r="G358" s="40"/>
    </row>
    <row r="359" spans="1:7" s="233" customFormat="1" ht="89.25">
      <c r="A359" s="251" t="s">
        <v>68</v>
      </c>
      <c r="B359" s="252" t="s">
        <v>137</v>
      </c>
      <c r="C359" s="211" t="s">
        <v>61</v>
      </c>
      <c r="D359" s="253" t="s">
        <v>132</v>
      </c>
      <c r="E359" s="250">
        <v>6.2</v>
      </c>
      <c r="F359" s="39"/>
      <c r="G359" s="40">
        <f>+E359*F359</f>
        <v>0</v>
      </c>
    </row>
    <row r="360" spans="1:7" s="233" customFormat="1" ht="13.5" thickBot="1">
      <c r="A360" s="179"/>
      <c r="B360" s="180"/>
      <c r="C360" s="36"/>
      <c r="D360" s="181"/>
      <c r="E360" s="75"/>
      <c r="F360" s="237"/>
      <c r="G360" s="75"/>
    </row>
    <row r="361" spans="1:7" s="233" customFormat="1" ht="14.25" thickTop="1" thickBot="1">
      <c r="A361" s="70"/>
      <c r="B361" s="70"/>
      <c r="C361" s="227"/>
      <c r="D361" s="181"/>
      <c r="E361" s="254" t="s">
        <v>156</v>
      </c>
      <c r="F361" s="219"/>
      <c r="G361" s="220">
        <f>SUM(G357:G360)</f>
        <v>0</v>
      </c>
    </row>
    <row r="362" spans="1:7" ht="12.75" customHeight="1" thickTop="1">
      <c r="A362" s="163"/>
      <c r="B362" s="164"/>
      <c r="C362" s="164"/>
      <c r="D362" s="165"/>
      <c r="E362" s="168"/>
      <c r="F362" s="166"/>
      <c r="G362" s="167"/>
    </row>
    <row r="363" spans="1:7" s="233" customFormat="1" ht="15.75" customHeight="1" thickBot="1">
      <c r="A363" s="238"/>
      <c r="B363" s="238"/>
      <c r="C363" s="239"/>
      <c r="D363" s="240"/>
      <c r="E363" s="241"/>
      <c r="F363" s="152"/>
      <c r="G363" s="242"/>
    </row>
    <row r="364" spans="1:7" ht="18.75" thickTop="1">
      <c r="A364" s="529" t="s">
        <v>17</v>
      </c>
      <c r="B364" s="530"/>
      <c r="C364" s="530"/>
      <c r="D364" s="530"/>
      <c r="E364" s="530"/>
      <c r="F364" s="530"/>
      <c r="G364" s="531"/>
    </row>
    <row r="365" spans="1:7" ht="13.5" thickBot="1">
      <c r="A365" s="524"/>
      <c r="B365" s="525"/>
      <c r="C365" s="525"/>
      <c r="D365" s="525"/>
      <c r="E365" s="525"/>
      <c r="F365" s="525"/>
      <c r="G365" s="526"/>
    </row>
    <row r="366" spans="1:7" ht="13.5" customHeight="1" thickTop="1">
      <c r="A366" s="286"/>
      <c r="B366" s="286"/>
      <c r="C366" s="286"/>
      <c r="D366" s="286"/>
      <c r="E366" s="286"/>
      <c r="F366" s="287"/>
      <c r="G366" s="287"/>
    </row>
    <row r="367" spans="1:7">
      <c r="A367" s="256" t="s">
        <v>281</v>
      </c>
      <c r="B367" s="257"/>
      <c r="C367" s="183"/>
      <c r="D367" s="258"/>
      <c r="E367" s="259"/>
      <c r="F367" s="292"/>
      <c r="G367" s="234">
        <f>G375</f>
        <v>0</v>
      </c>
    </row>
    <row r="368" spans="1:7" ht="13.5" thickBot="1">
      <c r="A368" s="260"/>
      <c r="B368" s="261"/>
      <c r="C368" s="66"/>
      <c r="D368" s="262"/>
      <c r="E368" s="263"/>
      <c r="F368" s="50"/>
      <c r="G368" s="51"/>
    </row>
    <row r="369" spans="1:7" ht="14.25" thickTop="1" thickBot="1">
      <c r="A369" s="46"/>
      <c r="B369" s="261"/>
      <c r="C369" s="66"/>
      <c r="D369" s="48"/>
      <c r="E369" s="268" t="s">
        <v>135</v>
      </c>
      <c r="F369" s="192"/>
      <c r="G369" s="193">
        <f>SUM(G367:G367)</f>
        <v>0</v>
      </c>
    </row>
    <row r="370" spans="1:7" ht="13.5" thickTop="1">
      <c r="A370" s="247"/>
      <c r="B370" s="246"/>
      <c r="C370" s="227"/>
      <c r="D370" s="245"/>
      <c r="E370" s="246"/>
      <c r="F370" s="39"/>
      <c r="G370" s="40"/>
    </row>
    <row r="371" spans="1:7">
      <c r="A371" s="247" t="s">
        <v>281</v>
      </c>
      <c r="B371" s="246"/>
      <c r="C371" s="227"/>
      <c r="D371" s="245"/>
      <c r="E371" s="246"/>
      <c r="F371" s="39"/>
      <c r="G371" s="40"/>
    </row>
    <row r="372" spans="1:7">
      <c r="A372" s="247"/>
      <c r="B372" s="246"/>
      <c r="C372" s="227"/>
      <c r="D372" s="245"/>
      <c r="E372" s="246"/>
      <c r="F372" s="39"/>
      <c r="G372" s="40"/>
    </row>
    <row r="373" spans="1:7" ht="29.25" customHeight="1">
      <c r="A373" s="293" t="s">
        <v>68</v>
      </c>
      <c r="B373" s="246"/>
      <c r="C373" s="36" t="s">
        <v>292</v>
      </c>
      <c r="D373" s="245" t="s">
        <v>136</v>
      </c>
      <c r="E373" s="246">
        <v>12.5</v>
      </c>
      <c r="F373" s="39"/>
      <c r="G373" s="40">
        <f>+E373*F373</f>
        <v>0</v>
      </c>
    </row>
    <row r="374" spans="1:7" ht="13.5" thickBot="1">
      <c r="A374" s="247"/>
      <c r="B374" s="246"/>
      <c r="C374" s="227"/>
      <c r="D374" s="245"/>
      <c r="E374" s="246"/>
      <c r="F374" s="39"/>
      <c r="G374" s="40"/>
    </row>
    <row r="375" spans="1:7" ht="14.25" thickTop="1" thickBot="1">
      <c r="B375" s="249"/>
      <c r="D375" s="245"/>
      <c r="E375" s="254" t="s">
        <v>179</v>
      </c>
      <c r="F375" s="228"/>
      <c r="G375" s="220">
        <f>G373</f>
        <v>0</v>
      </c>
    </row>
    <row r="376" spans="1:7" ht="13.5" thickTop="1"/>
    <row r="377" spans="1:7" ht="13.5" thickBot="1">
      <c r="B377" s="249"/>
      <c r="D377" s="245"/>
      <c r="E377" s="167"/>
      <c r="F377" s="235"/>
      <c r="G377" s="224"/>
    </row>
    <row r="378" spans="1:7" ht="18.75" thickTop="1">
      <c r="A378" s="529" t="s">
        <v>293</v>
      </c>
      <c r="B378" s="530"/>
      <c r="C378" s="530"/>
      <c r="D378" s="530"/>
      <c r="E378" s="530"/>
      <c r="F378" s="530"/>
      <c r="G378" s="531"/>
    </row>
    <row r="379" spans="1:7" ht="13.5" thickBot="1">
      <c r="A379" s="524"/>
      <c r="B379" s="525"/>
      <c r="C379" s="525"/>
      <c r="D379" s="525"/>
      <c r="E379" s="525"/>
      <c r="F379" s="525"/>
      <c r="G379" s="526"/>
    </row>
    <row r="380" spans="1:7" ht="13.5" thickTop="1">
      <c r="A380" s="260"/>
      <c r="B380" s="261"/>
      <c r="C380" s="66"/>
      <c r="D380" s="294"/>
      <c r="E380" s="295"/>
      <c r="F380" s="296"/>
      <c r="G380" s="297"/>
    </row>
    <row r="381" spans="1:7">
      <c r="A381" s="256" t="s">
        <v>18</v>
      </c>
      <c r="B381" s="257"/>
      <c r="C381" s="183"/>
      <c r="D381" s="298"/>
      <c r="E381" s="299"/>
      <c r="F381" s="300"/>
      <c r="G381" s="301">
        <f>G405</f>
        <v>0</v>
      </c>
    </row>
    <row r="382" spans="1:7" ht="13.5" thickBot="1">
      <c r="A382" s="260"/>
      <c r="B382" s="261"/>
      <c r="C382" s="66"/>
      <c r="D382" s="294"/>
      <c r="E382" s="295"/>
      <c r="F382" s="296"/>
      <c r="G382" s="297"/>
    </row>
    <row r="383" spans="1:7" ht="14.25" thickTop="1" thickBot="1">
      <c r="A383" s="46"/>
      <c r="B383" s="261"/>
      <c r="C383" s="66"/>
      <c r="D383" s="138"/>
      <c r="E383" s="302" t="s">
        <v>135</v>
      </c>
      <c r="F383" s="303"/>
      <c r="G383" s="304">
        <f>SUM(G378:G382)</f>
        <v>0</v>
      </c>
    </row>
    <row r="384" spans="1:7" ht="13.5" thickTop="1">
      <c r="B384" s="249"/>
      <c r="D384" s="293"/>
      <c r="E384" s="305"/>
      <c r="F384" s="306"/>
      <c r="G384" s="307"/>
    </row>
    <row r="385" spans="1:7">
      <c r="A385" s="308" t="s">
        <v>18</v>
      </c>
      <c r="B385" s="309"/>
      <c r="D385" s="293"/>
      <c r="E385" s="310"/>
      <c r="F385" s="311"/>
      <c r="G385" s="312"/>
    </row>
    <row r="386" spans="1:7">
      <c r="A386" s="275" t="s">
        <v>68</v>
      </c>
      <c r="B386" s="252">
        <v>78111</v>
      </c>
      <c r="C386" s="211" t="s">
        <v>129</v>
      </c>
      <c r="D386" s="145"/>
      <c r="E386" s="145"/>
      <c r="F386" s="145"/>
      <c r="G386" s="145"/>
    </row>
    <row r="387" spans="1:7">
      <c r="A387" s="275"/>
      <c r="B387" s="252"/>
      <c r="C387" s="211" t="s">
        <v>130</v>
      </c>
      <c r="D387" s="253" t="s">
        <v>134</v>
      </c>
      <c r="E387" s="250">
        <v>10</v>
      </c>
      <c r="F387" s="39"/>
      <c r="G387" s="40">
        <f>+E387*F387</f>
        <v>0</v>
      </c>
    </row>
    <row r="388" spans="1:7">
      <c r="A388" s="275"/>
      <c r="B388" s="252"/>
      <c r="C388" s="211" t="s">
        <v>149</v>
      </c>
      <c r="D388" s="253" t="s">
        <v>134</v>
      </c>
      <c r="E388" s="250">
        <v>10</v>
      </c>
      <c r="F388" s="39"/>
      <c r="G388" s="40">
        <f>+E388*F388</f>
        <v>0</v>
      </c>
    </row>
    <row r="389" spans="1:7">
      <c r="A389" s="275"/>
      <c r="B389" s="252"/>
      <c r="C389" s="211" t="s">
        <v>74</v>
      </c>
      <c r="D389" s="253" t="s">
        <v>134</v>
      </c>
      <c r="E389" s="250">
        <v>5</v>
      </c>
      <c r="F389" s="39"/>
      <c r="G389" s="40">
        <f>+E389*F389</f>
        <v>0</v>
      </c>
    </row>
    <row r="390" spans="1:7">
      <c r="A390" s="275"/>
      <c r="B390" s="252"/>
      <c r="C390" s="211" t="s">
        <v>75</v>
      </c>
      <c r="D390" s="253" t="s">
        <v>134</v>
      </c>
      <c r="E390" s="250">
        <v>5</v>
      </c>
      <c r="F390" s="39"/>
      <c r="G390" s="40">
        <f>+E390*F390</f>
        <v>0</v>
      </c>
    </row>
    <row r="391" spans="1:7">
      <c r="A391" s="275"/>
      <c r="B391" s="252"/>
      <c r="C391" s="211"/>
      <c r="D391" s="253"/>
      <c r="E391" s="250"/>
      <c r="F391" s="39"/>
      <c r="G391" s="40"/>
    </row>
    <row r="392" spans="1:7">
      <c r="A392" s="275" t="s">
        <v>137</v>
      </c>
      <c r="B392" s="252">
        <v>78111</v>
      </c>
      <c r="C392" s="211" t="s">
        <v>150</v>
      </c>
      <c r="D392" s="313"/>
      <c r="E392" s="313"/>
      <c r="F392" s="313"/>
      <c r="G392" s="313"/>
    </row>
    <row r="393" spans="1:7">
      <c r="A393" s="275"/>
      <c r="B393" s="252"/>
      <c r="C393" s="211" t="s">
        <v>149</v>
      </c>
      <c r="D393" s="253" t="s">
        <v>131</v>
      </c>
      <c r="E393" s="250">
        <v>1</v>
      </c>
      <c r="F393" s="39"/>
      <c r="G393" s="40">
        <f>+E393*F393</f>
        <v>0</v>
      </c>
    </row>
    <row r="394" spans="1:7">
      <c r="A394" s="275"/>
      <c r="B394" s="252"/>
      <c r="C394" s="211"/>
      <c r="D394" s="253"/>
      <c r="E394" s="250"/>
      <c r="F394" s="39"/>
      <c r="G394" s="40"/>
    </row>
    <row r="395" spans="1:7" ht="38.25">
      <c r="A395" s="251" t="s">
        <v>138</v>
      </c>
      <c r="B395" s="252">
        <v>78111</v>
      </c>
      <c r="C395" s="211" t="s">
        <v>0</v>
      </c>
      <c r="D395" s="253" t="s">
        <v>134</v>
      </c>
      <c r="E395" s="250">
        <v>60</v>
      </c>
      <c r="F395" s="39"/>
      <c r="G395" s="40">
        <f>+E395*F395</f>
        <v>0</v>
      </c>
    </row>
    <row r="396" spans="1:7">
      <c r="A396" s="293"/>
      <c r="B396" s="249"/>
      <c r="D396" s="245"/>
      <c r="E396" s="246"/>
      <c r="G396" s="40"/>
    </row>
    <row r="397" spans="1:7" ht="25.5">
      <c r="A397" s="251" t="s">
        <v>139</v>
      </c>
      <c r="B397" s="252"/>
      <c r="C397" s="211" t="s">
        <v>230</v>
      </c>
      <c r="D397" s="253" t="s">
        <v>131</v>
      </c>
      <c r="E397" s="250">
        <v>1</v>
      </c>
      <c r="F397" s="39"/>
      <c r="G397" s="40">
        <f>+E397*F397</f>
        <v>0</v>
      </c>
    </row>
    <row r="398" spans="1:7">
      <c r="A398" s="293"/>
      <c r="B398" s="249"/>
      <c r="D398" s="245"/>
      <c r="E398" s="246"/>
      <c r="G398" s="40"/>
    </row>
    <row r="399" spans="1:7" s="233" customFormat="1">
      <c r="A399" s="293" t="s">
        <v>72</v>
      </c>
      <c r="B399" s="252"/>
      <c r="C399" s="211" t="s">
        <v>21</v>
      </c>
      <c r="D399" s="253" t="s">
        <v>131</v>
      </c>
      <c r="E399" s="250">
        <v>1</v>
      </c>
      <c r="F399" s="39"/>
      <c r="G399" s="40">
        <f>+E399*F399</f>
        <v>0</v>
      </c>
    </row>
    <row r="400" spans="1:7" ht="13.5" customHeight="1">
      <c r="A400" s="293"/>
      <c r="B400" s="249"/>
      <c r="D400" s="245"/>
      <c r="E400" s="246"/>
      <c r="G400" s="40"/>
    </row>
    <row r="401" spans="1:7" ht="25.5">
      <c r="A401" s="251" t="s">
        <v>73</v>
      </c>
      <c r="B401" s="249"/>
      <c r="C401" s="36" t="s">
        <v>175</v>
      </c>
      <c r="D401" s="245" t="s">
        <v>131</v>
      </c>
      <c r="E401" s="246">
        <v>1</v>
      </c>
      <c r="G401" s="40">
        <f>+E401*F401</f>
        <v>0</v>
      </c>
    </row>
    <row r="402" spans="1:7" s="233" customFormat="1">
      <c r="A402" s="146"/>
      <c r="B402" s="249"/>
      <c r="C402" s="36"/>
      <c r="D402" s="245"/>
      <c r="E402" s="246"/>
      <c r="F402" s="74"/>
      <c r="G402" s="40"/>
    </row>
    <row r="403" spans="1:7" s="233" customFormat="1" ht="16.5" customHeight="1">
      <c r="A403" s="314" t="s">
        <v>82</v>
      </c>
      <c r="B403" s="252"/>
      <c r="C403" s="211" t="s">
        <v>20</v>
      </c>
      <c r="D403" s="253" t="s">
        <v>131</v>
      </c>
      <c r="E403" s="250">
        <v>1</v>
      </c>
      <c r="F403" s="39"/>
      <c r="G403" s="40">
        <f>+E403*F403</f>
        <v>0</v>
      </c>
    </row>
    <row r="404" spans="1:7" s="233" customFormat="1" ht="13.5" thickBot="1">
      <c r="A404" s="272"/>
      <c r="B404" s="249"/>
      <c r="C404" s="36"/>
      <c r="D404" s="293"/>
      <c r="E404" s="310"/>
      <c r="F404" s="315"/>
      <c r="G404" s="312"/>
    </row>
    <row r="405" spans="1:7" s="233" customFormat="1" ht="14.25" thickTop="1" thickBot="1">
      <c r="A405" s="272"/>
      <c r="B405" s="272"/>
      <c r="C405" s="36"/>
      <c r="D405" s="293"/>
      <c r="E405" s="254" t="s">
        <v>19</v>
      </c>
      <c r="F405" s="219"/>
      <c r="G405" s="220">
        <f>SUM(G387:G403)</f>
        <v>0</v>
      </c>
    </row>
    <row r="406" spans="1:7" s="233" customFormat="1" ht="13.5" thickTop="1">
      <c r="A406" s="272"/>
      <c r="B406" s="285"/>
      <c r="C406" s="36"/>
      <c r="D406" s="245"/>
      <c r="E406" s="167"/>
      <c r="F406" s="235"/>
      <c r="G406" s="224"/>
    </row>
  </sheetData>
  <mergeCells count="12">
    <mergeCell ref="A274:G274"/>
    <mergeCell ref="A31:B31"/>
    <mergeCell ref="A9:G9"/>
    <mergeCell ref="A14:G14"/>
    <mergeCell ref="A13:G13"/>
    <mergeCell ref="A11:G11"/>
    <mergeCell ref="A275:G275"/>
    <mergeCell ref="A379:G379"/>
    <mergeCell ref="A288:B288"/>
    <mergeCell ref="A364:G364"/>
    <mergeCell ref="A365:G365"/>
    <mergeCell ref="A378:G378"/>
  </mergeCells>
  <phoneticPr fontId="0" type="noConversion"/>
  <printOptions horizontalCentered="1"/>
  <pageMargins left="0.78740157480314965" right="0.39370078740157483" top="0.51181102362204722" bottom="0.51181102362204722" header="0" footer="0"/>
  <pageSetup paperSize="9" firstPageNumber="3" orientation="portrait" useFirstPageNumber="1" r:id="rId1"/>
  <headerFooter alignWithMargins="0">
    <oddFooter>&amp;C&amp;"Arial,Poševno"&amp;8Stran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2"/>
  <sheetViews>
    <sheetView showGridLines="0" workbookViewId="0">
      <selection activeCell="A4" sqref="A4:E5"/>
    </sheetView>
  </sheetViews>
  <sheetFormatPr defaultColWidth="8.85546875" defaultRowHeight="12.75" customHeight="1"/>
  <cols>
    <col min="1" max="1" width="3.42578125" style="424" customWidth="1"/>
    <col min="2" max="2" width="8.85546875" style="424" customWidth="1"/>
    <col min="3" max="3" width="33.28515625" style="424" customWidth="1"/>
    <col min="4" max="4" width="8.85546875" style="424" customWidth="1"/>
    <col min="5" max="5" width="13.42578125" style="424" customWidth="1"/>
    <col min="6" max="16384" width="8.85546875" style="424"/>
  </cols>
  <sheetData>
    <row r="1" spans="1:5" ht="12.75" customHeight="1">
      <c r="A1" s="543" t="s">
        <v>376</v>
      </c>
      <c r="B1" s="544"/>
      <c r="C1" s="544"/>
      <c r="D1" s="544"/>
      <c r="E1" s="544"/>
    </row>
    <row r="2" spans="1:5" ht="6.75" customHeight="1">
      <c r="A2" s="544"/>
      <c r="B2" s="544"/>
      <c r="C2" s="544"/>
      <c r="D2" s="544"/>
      <c r="E2" s="544"/>
    </row>
    <row r="4" spans="1:5" ht="8.4499999999999993" customHeight="1">
      <c r="A4" s="543" t="s">
        <v>375</v>
      </c>
      <c r="B4" s="544"/>
      <c r="C4" s="544"/>
      <c r="D4" s="544"/>
      <c r="E4" s="544"/>
    </row>
    <row r="5" spans="1:5" ht="8.4499999999999993" customHeight="1">
      <c r="A5" s="544"/>
      <c r="B5" s="544"/>
      <c r="C5" s="544"/>
      <c r="D5" s="544"/>
      <c r="E5" s="544"/>
    </row>
    <row r="6" spans="1:5" ht="12.95" customHeight="1">
      <c r="A6" s="548"/>
      <c r="B6" s="548"/>
      <c r="C6" s="548"/>
      <c r="D6" s="548"/>
      <c r="E6" s="548"/>
    </row>
    <row r="7" spans="1:5" ht="12.95" customHeight="1">
      <c r="A7" s="426" t="s">
        <v>374</v>
      </c>
      <c r="B7" s="427" t="s">
        <v>373</v>
      </c>
      <c r="C7" s="428"/>
      <c r="D7" s="429"/>
      <c r="E7" s="430" t="s">
        <v>372</v>
      </c>
    </row>
    <row r="8" spans="1:5" ht="12.95" customHeight="1">
      <c r="A8" s="549"/>
      <c r="B8" s="549"/>
      <c r="C8" s="549"/>
      <c r="D8" s="549"/>
      <c r="E8" s="549"/>
    </row>
    <row r="9" spans="1:5" ht="12.95" customHeight="1">
      <c r="A9" s="550" t="s">
        <v>371</v>
      </c>
      <c r="B9" s="551"/>
      <c r="C9" s="551"/>
      <c r="D9" s="551"/>
      <c r="E9" s="552"/>
    </row>
    <row r="10" spans="1:5" ht="12.95" customHeight="1">
      <c r="A10" s="434"/>
      <c r="B10" s="435"/>
      <c r="C10" s="435"/>
      <c r="D10" s="435"/>
      <c r="E10" s="436"/>
    </row>
    <row r="11" spans="1:5" ht="12.95" customHeight="1">
      <c r="A11" s="451">
        <v>1</v>
      </c>
      <c r="B11" s="545" t="s">
        <v>370</v>
      </c>
      <c r="C11" s="546"/>
      <c r="D11" s="547"/>
      <c r="E11" s="449">
        <f>'CR KAB KAN-1 FAZA'!F4</f>
        <v>0</v>
      </c>
    </row>
    <row r="12" spans="1:5" ht="12.95" customHeight="1">
      <c r="A12" s="451"/>
      <c r="B12" s="545"/>
      <c r="C12" s="546"/>
      <c r="D12" s="547"/>
      <c r="E12" s="449"/>
    </row>
    <row r="13" spans="1:5" ht="21.75" customHeight="1">
      <c r="A13" s="451">
        <v>4</v>
      </c>
      <c r="B13" s="545" t="s">
        <v>369</v>
      </c>
      <c r="C13" s="546"/>
      <c r="D13" s="547"/>
      <c r="E13" s="449">
        <f>'CR ELEKTROMONTAŽNI DEL-1'!F4</f>
        <v>0</v>
      </c>
    </row>
    <row r="14" spans="1:5" ht="12.95" customHeight="1">
      <c r="A14" s="451"/>
      <c r="B14" s="545"/>
      <c r="C14" s="546"/>
      <c r="D14" s="547"/>
      <c r="E14" s="450"/>
    </row>
    <row r="15" spans="1:5" ht="12.95" customHeight="1">
      <c r="A15" s="451">
        <v>10</v>
      </c>
      <c r="B15" s="545" t="s">
        <v>368</v>
      </c>
      <c r="C15" s="546"/>
      <c r="D15" s="547"/>
      <c r="E15" s="449">
        <v>0</v>
      </c>
    </row>
    <row r="16" spans="1:5" ht="12.95" customHeight="1">
      <c r="A16" s="451"/>
      <c r="B16" s="545"/>
      <c r="C16" s="546"/>
      <c r="D16" s="547"/>
      <c r="E16" s="450"/>
    </row>
    <row r="17" spans="1:5" ht="24" customHeight="1">
      <c r="A17" s="451">
        <v>11</v>
      </c>
      <c r="B17" s="545" t="s">
        <v>367</v>
      </c>
      <c r="C17" s="546"/>
      <c r="D17" s="547"/>
      <c r="E17" s="449">
        <v>0</v>
      </c>
    </row>
    <row r="18" spans="1:5">
      <c r="A18" s="437"/>
      <c r="B18" s="438"/>
      <c r="C18" s="439" t="s">
        <v>366</v>
      </c>
      <c r="D18" s="440"/>
      <c r="E18" s="441">
        <f>+E11+E13+E15+E17</f>
        <v>0</v>
      </c>
    </row>
    <row r="19" spans="1:5">
      <c r="A19" s="442"/>
      <c r="B19" s="443"/>
      <c r="C19" s="444" t="s">
        <v>63</v>
      </c>
      <c r="D19" s="445">
        <v>0.22</v>
      </c>
      <c r="E19" s="441">
        <f>E18*D19</f>
        <v>0</v>
      </c>
    </row>
    <row r="20" spans="1:5">
      <c r="A20" s="446"/>
      <c r="B20" s="447"/>
      <c r="C20" s="448" t="s">
        <v>365</v>
      </c>
      <c r="D20" s="440"/>
      <c r="E20" s="441">
        <f>E18+E19</f>
        <v>0</v>
      </c>
    </row>
    <row r="21" spans="1:5">
      <c r="A21" s="453"/>
      <c r="B21" s="545"/>
      <c r="C21" s="546"/>
      <c r="D21" s="547"/>
      <c r="E21" s="452"/>
    </row>
    <row r="22" spans="1:5" ht="12.95" customHeight="1">
      <c r="A22" s="541" t="s">
        <v>364</v>
      </c>
      <c r="B22" s="542"/>
      <c r="C22" s="542"/>
      <c r="D22" s="542"/>
      <c r="E22" s="542"/>
    </row>
  </sheetData>
  <mergeCells count="14">
    <mergeCell ref="A22:E22"/>
    <mergeCell ref="A1:E2"/>
    <mergeCell ref="B13:D13"/>
    <mergeCell ref="B12:D12"/>
    <mergeCell ref="A4:E5"/>
    <mergeCell ref="B15:D15"/>
    <mergeCell ref="B16:D16"/>
    <mergeCell ref="B11:D11"/>
    <mergeCell ref="A6:E6"/>
    <mergeCell ref="A8:E8"/>
    <mergeCell ref="B14:D14"/>
    <mergeCell ref="B21:D21"/>
    <mergeCell ref="A9:E9"/>
    <mergeCell ref="B17:D17"/>
  </mergeCells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2048" r:id="rId1"/>
  <headerFooter alignWithMargins="0">
    <oddHeader>&amp;L&amp;"Tahoma,Navadno"&amp;8BONNET d.o.o. Cesta IX. KORPUSA 82, 5250 SOLKAN</oddHeader>
    <oddFooter>&amp;R&amp;"Tahoma,Navadno"&amp;8&amp;P / T2.&amp;N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0"/>
  <sheetViews>
    <sheetView showGridLines="0" topLeftCell="A22" workbookViewId="0">
      <selection activeCell="E11" sqref="E11"/>
    </sheetView>
  </sheetViews>
  <sheetFormatPr defaultColWidth="8.85546875" defaultRowHeight="12.75" customHeight="1"/>
  <cols>
    <col min="1" max="1" width="3.42578125" style="424" customWidth="1"/>
    <col min="2" max="2" width="42.42578125" style="424" customWidth="1"/>
    <col min="3" max="3" width="3.42578125" style="424" customWidth="1"/>
    <col min="4" max="4" width="6.85546875" style="424" customWidth="1"/>
    <col min="5" max="5" width="9.5703125" style="424" customWidth="1"/>
    <col min="6" max="6" width="12.85546875" style="424" customWidth="1"/>
    <col min="7" max="16384" width="8.85546875" style="424"/>
  </cols>
  <sheetData>
    <row r="1" spans="1:6" ht="8.4499999999999993" customHeight="1">
      <c r="A1" s="554" t="s">
        <v>412</v>
      </c>
      <c r="B1" s="555"/>
      <c r="C1" s="555"/>
      <c r="D1" s="555"/>
      <c r="E1" s="555"/>
      <c r="F1" s="555"/>
    </row>
    <row r="2" spans="1:6" ht="8.4499999999999993" customHeight="1">
      <c r="A2" s="555"/>
      <c r="B2" s="555"/>
      <c r="C2" s="555"/>
      <c r="D2" s="555"/>
      <c r="E2" s="555"/>
      <c r="F2" s="555"/>
    </row>
    <row r="3" spans="1:6" ht="12.95" customHeight="1">
      <c r="A3" s="548"/>
      <c r="B3" s="548"/>
      <c r="C3" s="548"/>
      <c r="D3" s="548"/>
      <c r="E3" s="548"/>
      <c r="F3" s="548"/>
    </row>
    <row r="4" spans="1:6" ht="15" customHeight="1">
      <c r="A4" s="454"/>
      <c r="B4" s="557" t="s">
        <v>411</v>
      </c>
      <c r="C4" s="558"/>
      <c r="D4" s="558"/>
      <c r="E4" s="558"/>
      <c r="F4" s="455">
        <f>SUM(F11:F39)</f>
        <v>0</v>
      </c>
    </row>
    <row r="5" spans="1:6" ht="12.95" customHeight="1">
      <c r="A5" s="456"/>
      <c r="B5" s="457"/>
      <c r="C5" s="457"/>
      <c r="D5" s="457"/>
      <c r="E5" s="458"/>
      <c r="F5" s="432"/>
    </row>
    <row r="6" spans="1:6" ht="12.95" customHeight="1">
      <c r="A6" s="548"/>
      <c r="B6" s="548"/>
      <c r="C6" s="548"/>
      <c r="D6" s="548"/>
      <c r="E6" s="548"/>
      <c r="F6" s="548"/>
    </row>
    <row r="7" spans="1:6" ht="33" customHeight="1">
      <c r="A7" s="468"/>
      <c r="B7" s="475" t="s">
        <v>410</v>
      </c>
      <c r="C7" s="479"/>
      <c r="D7" s="481"/>
      <c r="E7" s="481"/>
      <c r="F7" s="484"/>
    </row>
    <row r="8" spans="1:6" ht="12.95" customHeight="1">
      <c r="A8" s="548"/>
      <c r="B8" s="548"/>
      <c r="C8" s="548"/>
      <c r="D8" s="548"/>
      <c r="E8" s="548"/>
      <c r="F8" s="548"/>
    </row>
    <row r="9" spans="1:6" ht="12.95" customHeight="1">
      <c r="A9" s="467" t="s">
        <v>374</v>
      </c>
      <c r="B9" s="474" t="s">
        <v>409</v>
      </c>
      <c r="C9" s="478" t="s">
        <v>408</v>
      </c>
      <c r="D9" s="478" t="s">
        <v>407</v>
      </c>
      <c r="E9" s="478" t="s">
        <v>406</v>
      </c>
      <c r="F9" s="469" t="s">
        <v>405</v>
      </c>
    </row>
    <row r="10" spans="1:6" ht="12.95" customHeight="1">
      <c r="A10" s="556"/>
      <c r="B10" s="556"/>
      <c r="C10" s="556"/>
      <c r="D10" s="556"/>
      <c r="E10" s="556"/>
      <c r="F10" s="556"/>
    </row>
    <row r="11" spans="1:6" s="425" customFormat="1" ht="94.5">
      <c r="A11" s="465">
        <v>1</v>
      </c>
      <c r="B11" s="471" t="s">
        <v>404</v>
      </c>
      <c r="C11" s="477" t="s">
        <v>133</v>
      </c>
      <c r="D11" s="471">
        <f>200*1.3*0.4</f>
        <v>104</v>
      </c>
      <c r="E11" s="486"/>
      <c r="F11" s="483">
        <f t="shared" ref="F11:F34" si="0">D11*E11</f>
        <v>0</v>
      </c>
    </row>
    <row r="12" spans="1:6" s="425" customFormat="1" ht="42">
      <c r="A12" s="465">
        <v>2</v>
      </c>
      <c r="B12" s="472" t="s">
        <v>403</v>
      </c>
      <c r="C12" s="477" t="s">
        <v>133</v>
      </c>
      <c r="D12" s="471">
        <f>D11*0.7</f>
        <v>72.8</v>
      </c>
      <c r="E12" s="486"/>
      <c r="F12" s="483">
        <f t="shared" si="0"/>
        <v>0</v>
      </c>
    </row>
    <row r="13" spans="1:6" s="425" customFormat="1" ht="42">
      <c r="A13" s="465">
        <v>3</v>
      </c>
      <c r="B13" s="472" t="s">
        <v>402</v>
      </c>
      <c r="C13" s="477" t="s">
        <v>133</v>
      </c>
      <c r="D13" s="471">
        <f>D11*0.3</f>
        <v>31.2</v>
      </c>
      <c r="E13" s="486"/>
      <c r="F13" s="483">
        <f t="shared" si="0"/>
        <v>0</v>
      </c>
    </row>
    <row r="14" spans="1:6" s="425" customFormat="1" ht="31.5">
      <c r="A14" s="465">
        <v>4</v>
      </c>
      <c r="B14" s="472" t="s">
        <v>401</v>
      </c>
      <c r="C14" s="477" t="s">
        <v>66</v>
      </c>
      <c r="D14" s="471">
        <v>190</v>
      </c>
      <c r="E14" s="486"/>
      <c r="F14" s="483">
        <f t="shared" si="0"/>
        <v>0</v>
      </c>
    </row>
    <row r="15" spans="1:6" s="425" customFormat="1" ht="31.5">
      <c r="A15" s="465">
        <v>5</v>
      </c>
      <c r="B15" s="472" t="s">
        <v>400</v>
      </c>
      <c r="C15" s="477" t="s">
        <v>66</v>
      </c>
      <c r="D15" s="471">
        <v>40</v>
      </c>
      <c r="E15" s="486"/>
      <c r="F15" s="483">
        <f t="shared" si="0"/>
        <v>0</v>
      </c>
    </row>
    <row r="16" spans="1:6" s="425" customFormat="1" ht="31.5">
      <c r="A16" s="465">
        <v>6</v>
      </c>
      <c r="B16" s="472" t="s">
        <v>399</v>
      </c>
      <c r="C16" s="477" t="s">
        <v>66</v>
      </c>
      <c r="D16" s="471">
        <v>25</v>
      </c>
      <c r="E16" s="486"/>
      <c r="F16" s="483">
        <f t="shared" si="0"/>
        <v>0</v>
      </c>
    </row>
    <row r="17" spans="1:6" s="425" customFormat="1" ht="21">
      <c r="A17" s="465">
        <v>7</v>
      </c>
      <c r="B17" s="472" t="s">
        <v>398</v>
      </c>
      <c r="C17" s="477" t="s">
        <v>133</v>
      </c>
      <c r="D17" s="471">
        <f>(D11)*0.3</f>
        <v>31.2</v>
      </c>
      <c r="E17" s="486"/>
      <c r="F17" s="483">
        <f t="shared" si="0"/>
        <v>0</v>
      </c>
    </row>
    <row r="18" spans="1:6" s="425" customFormat="1" ht="31.5">
      <c r="A18" s="465">
        <v>8</v>
      </c>
      <c r="B18" s="472" t="s">
        <v>397</v>
      </c>
      <c r="C18" s="477" t="s">
        <v>133</v>
      </c>
      <c r="D18" s="471">
        <f>D11*0.5</f>
        <v>52</v>
      </c>
      <c r="E18" s="486"/>
      <c r="F18" s="483">
        <f t="shared" si="0"/>
        <v>0</v>
      </c>
    </row>
    <row r="19" spans="1:6" s="425" customFormat="1" ht="42">
      <c r="A19" s="465">
        <v>9</v>
      </c>
      <c r="B19" s="472" t="s">
        <v>396</v>
      </c>
      <c r="C19" s="477" t="s">
        <v>131</v>
      </c>
      <c r="D19" s="471">
        <v>1</v>
      </c>
      <c r="E19" s="486"/>
      <c r="F19" s="483">
        <f t="shared" si="0"/>
        <v>0</v>
      </c>
    </row>
    <row r="20" spans="1:6" s="425" customFormat="1" ht="42">
      <c r="A20" s="465">
        <v>10</v>
      </c>
      <c r="B20" s="472" t="s">
        <v>395</v>
      </c>
      <c r="C20" s="477" t="s">
        <v>131</v>
      </c>
      <c r="D20" s="471">
        <v>16</v>
      </c>
      <c r="E20" s="486"/>
      <c r="F20" s="483">
        <f t="shared" si="0"/>
        <v>0</v>
      </c>
    </row>
    <row r="21" spans="1:6" s="425" customFormat="1" ht="52.5">
      <c r="A21" s="465">
        <v>11</v>
      </c>
      <c r="B21" s="472" t="s">
        <v>394</v>
      </c>
      <c r="C21" s="477" t="s">
        <v>131</v>
      </c>
      <c r="D21" s="471">
        <v>13</v>
      </c>
      <c r="E21" s="486"/>
      <c r="F21" s="483">
        <f t="shared" si="0"/>
        <v>0</v>
      </c>
    </row>
    <row r="22" spans="1:6" s="425" customFormat="1" ht="42">
      <c r="A22" s="465">
        <v>12</v>
      </c>
      <c r="B22" s="472" t="s">
        <v>393</v>
      </c>
      <c r="C22" s="477" t="s">
        <v>131</v>
      </c>
      <c r="D22" s="471">
        <v>13</v>
      </c>
      <c r="E22" s="486"/>
      <c r="F22" s="483">
        <f t="shared" si="0"/>
        <v>0</v>
      </c>
    </row>
    <row r="23" spans="1:6" s="425" customFormat="1" ht="21">
      <c r="A23" s="465">
        <v>13</v>
      </c>
      <c r="B23" s="472" t="s">
        <v>392</v>
      </c>
      <c r="C23" s="477" t="s">
        <v>131</v>
      </c>
      <c r="D23" s="471">
        <v>1</v>
      </c>
      <c r="E23" s="486"/>
      <c r="F23" s="483">
        <f t="shared" si="0"/>
        <v>0</v>
      </c>
    </row>
    <row r="24" spans="1:6" s="425" customFormat="1" ht="21">
      <c r="A24" s="465">
        <v>14</v>
      </c>
      <c r="B24" s="472" t="s">
        <v>391</v>
      </c>
      <c r="C24" s="477" t="s">
        <v>131</v>
      </c>
      <c r="D24" s="471">
        <v>1</v>
      </c>
      <c r="E24" s="486"/>
      <c r="F24" s="483">
        <f t="shared" si="0"/>
        <v>0</v>
      </c>
    </row>
    <row r="25" spans="1:6" s="425" customFormat="1" ht="21">
      <c r="A25" s="465">
        <v>15</v>
      </c>
      <c r="B25" s="472" t="s">
        <v>390</v>
      </c>
      <c r="C25" s="477" t="s">
        <v>66</v>
      </c>
      <c r="D25" s="471">
        <v>230</v>
      </c>
      <c r="E25" s="486"/>
      <c r="F25" s="483">
        <f t="shared" si="0"/>
        <v>0</v>
      </c>
    </row>
    <row r="26" spans="1:6" s="425" customFormat="1" ht="21">
      <c r="A26" s="465">
        <v>16</v>
      </c>
      <c r="B26" s="472" t="s">
        <v>389</v>
      </c>
      <c r="C26" s="477" t="s">
        <v>66</v>
      </c>
      <c r="D26" s="471">
        <v>200</v>
      </c>
      <c r="E26" s="486"/>
      <c r="F26" s="483">
        <f t="shared" si="0"/>
        <v>0</v>
      </c>
    </row>
    <row r="27" spans="1:6" s="425" customFormat="1" ht="21">
      <c r="A27" s="465">
        <v>17</v>
      </c>
      <c r="B27" s="472" t="s">
        <v>388</v>
      </c>
      <c r="C27" s="477" t="s">
        <v>66</v>
      </c>
      <c r="D27" s="471">
        <v>200</v>
      </c>
      <c r="E27" s="486"/>
      <c r="F27" s="483">
        <f t="shared" si="0"/>
        <v>0</v>
      </c>
    </row>
    <row r="28" spans="1:6" s="425" customFormat="1" ht="21">
      <c r="A28" s="465">
        <v>18</v>
      </c>
      <c r="B28" s="472" t="s">
        <v>387</v>
      </c>
      <c r="C28" s="477" t="s">
        <v>355</v>
      </c>
      <c r="D28" s="471">
        <v>4</v>
      </c>
      <c r="E28" s="486"/>
      <c r="F28" s="483">
        <f t="shared" si="0"/>
        <v>0</v>
      </c>
    </row>
    <row r="29" spans="1:6" s="425" customFormat="1" ht="21">
      <c r="A29" s="465">
        <v>19</v>
      </c>
      <c r="B29" s="472" t="s">
        <v>386</v>
      </c>
      <c r="C29" s="477" t="s">
        <v>134</v>
      </c>
      <c r="D29" s="471">
        <v>6</v>
      </c>
      <c r="E29" s="486"/>
      <c r="F29" s="483">
        <f t="shared" si="0"/>
        <v>0</v>
      </c>
    </row>
    <row r="30" spans="1:6" s="425" customFormat="1" ht="21">
      <c r="A30" s="465">
        <v>20</v>
      </c>
      <c r="B30" s="472" t="s">
        <v>385</v>
      </c>
      <c r="C30" s="477" t="s">
        <v>134</v>
      </c>
      <c r="D30" s="471">
        <v>5</v>
      </c>
      <c r="E30" s="486"/>
      <c r="F30" s="483">
        <f t="shared" si="0"/>
        <v>0</v>
      </c>
    </row>
    <row r="31" spans="1:6" s="425" customFormat="1" ht="21">
      <c r="A31" s="465">
        <v>21</v>
      </c>
      <c r="B31" s="472" t="s">
        <v>384</v>
      </c>
      <c r="C31" s="477" t="s">
        <v>134</v>
      </c>
      <c r="D31" s="471">
        <v>3</v>
      </c>
      <c r="E31" s="486"/>
      <c r="F31" s="483">
        <f t="shared" si="0"/>
        <v>0</v>
      </c>
    </row>
    <row r="32" spans="1:6" s="425" customFormat="1" ht="21">
      <c r="A32" s="465">
        <v>22</v>
      </c>
      <c r="B32" s="472" t="s">
        <v>383</v>
      </c>
      <c r="C32" s="477" t="s">
        <v>134</v>
      </c>
      <c r="D32" s="471">
        <v>3</v>
      </c>
      <c r="E32" s="486"/>
      <c r="F32" s="483">
        <f t="shared" si="0"/>
        <v>0</v>
      </c>
    </row>
    <row r="33" spans="1:7" s="425" customFormat="1" ht="21">
      <c r="A33" s="465">
        <v>17</v>
      </c>
      <c r="B33" s="472" t="s">
        <v>382</v>
      </c>
      <c r="C33" s="477" t="s">
        <v>132</v>
      </c>
      <c r="D33" s="471">
        <v>80</v>
      </c>
      <c r="E33" s="486"/>
      <c r="F33" s="483">
        <f t="shared" si="0"/>
        <v>0</v>
      </c>
    </row>
    <row r="34" spans="1:7" s="425" customFormat="1" ht="21">
      <c r="A34" s="465">
        <v>18</v>
      </c>
      <c r="B34" s="472" t="s">
        <v>381</v>
      </c>
      <c r="C34" s="477" t="s">
        <v>132</v>
      </c>
      <c r="D34" s="471">
        <v>80</v>
      </c>
      <c r="E34" s="486"/>
      <c r="F34" s="483">
        <f t="shared" si="0"/>
        <v>0</v>
      </c>
    </row>
    <row r="35" spans="1:7" ht="12.95" customHeight="1">
      <c r="A35" s="466"/>
      <c r="B35" s="473"/>
      <c r="C35" s="476"/>
      <c r="D35" s="476"/>
      <c r="E35" s="485"/>
      <c r="F35" s="482"/>
    </row>
    <row r="36" spans="1:7" ht="8.1" customHeight="1">
      <c r="A36" s="553"/>
      <c r="B36" s="553"/>
      <c r="C36" s="553"/>
      <c r="D36" s="553"/>
      <c r="E36" s="553"/>
      <c r="F36" s="553"/>
    </row>
    <row r="37" spans="1:7" ht="33" customHeight="1">
      <c r="A37" s="464" t="s">
        <v>380</v>
      </c>
      <c r="B37" s="470" t="s">
        <v>379</v>
      </c>
      <c r="C37" s="476"/>
      <c r="D37" s="480">
        <v>0.02</v>
      </c>
      <c r="E37" s="485">
        <f>SUM(F11:F35)</f>
        <v>0</v>
      </c>
      <c r="F37" s="482">
        <f>D37*E37</f>
        <v>0</v>
      </c>
    </row>
    <row r="38" spans="1:7" ht="23.1" customHeight="1">
      <c r="A38" s="464" t="s">
        <v>378</v>
      </c>
      <c r="B38" s="470" t="s">
        <v>377</v>
      </c>
      <c r="C38" s="476"/>
      <c r="D38" s="480">
        <v>0.02</v>
      </c>
      <c r="E38" s="485">
        <f>SUM(F11:F35)</f>
        <v>0</v>
      </c>
      <c r="F38" s="482">
        <f>D38*E38</f>
        <v>0</v>
      </c>
    </row>
    <row r="39" spans="1:7" ht="8.1" customHeight="1">
      <c r="A39" s="553"/>
      <c r="B39" s="553"/>
      <c r="C39" s="553"/>
      <c r="D39" s="553"/>
      <c r="E39" s="553"/>
      <c r="F39" s="553"/>
    </row>
    <row r="40" spans="1:7" ht="13.7" customHeight="1">
      <c r="A40" s="463"/>
      <c r="B40" s="462"/>
      <c r="C40" s="461"/>
      <c r="D40" s="461"/>
      <c r="E40" s="461"/>
      <c r="F40" s="461"/>
      <c r="G40" s="460"/>
    </row>
  </sheetData>
  <mergeCells count="8">
    <mergeCell ref="A6:F6"/>
    <mergeCell ref="A39:F39"/>
    <mergeCell ref="A1:F2"/>
    <mergeCell ref="A3:F3"/>
    <mergeCell ref="A36:F36"/>
    <mergeCell ref="A10:F10"/>
    <mergeCell ref="B4:E4"/>
    <mergeCell ref="A8:F8"/>
  </mergeCells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2048" r:id="rId1"/>
  <headerFooter alignWithMargins="0">
    <oddHeader>&amp;L&amp;"Tahoma,Navadno"&amp;8BONNET d.o.o. Cesta IX. KORPUSA 82, 5250 SOLKAN</oddHeader>
    <oddFooter>&amp;R&amp;"Tahoma,Navadno"&amp;8&amp;P / T2.&amp;N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4"/>
  <sheetViews>
    <sheetView showGridLines="0" topLeftCell="A25" workbookViewId="0">
      <selection activeCell="E11" sqref="E11"/>
    </sheetView>
  </sheetViews>
  <sheetFormatPr defaultColWidth="8.85546875" defaultRowHeight="12.75" customHeight="1"/>
  <cols>
    <col min="1" max="1" width="3.42578125" style="424" customWidth="1"/>
    <col min="2" max="2" width="42.42578125" style="424" customWidth="1"/>
    <col min="3" max="3" width="5.42578125" style="424" customWidth="1"/>
    <col min="4" max="4" width="6.85546875" style="424" customWidth="1"/>
    <col min="5" max="5" width="10.42578125" style="424" customWidth="1"/>
    <col min="6" max="6" width="11.7109375" style="424" customWidth="1"/>
    <col min="7" max="16384" width="8.85546875" style="424"/>
  </cols>
  <sheetData>
    <row r="1" spans="1:6" ht="8.4499999999999993" customHeight="1">
      <c r="A1" s="554" t="s">
        <v>429</v>
      </c>
      <c r="B1" s="555"/>
      <c r="C1" s="555"/>
      <c r="D1" s="555"/>
      <c r="E1" s="555"/>
      <c r="F1" s="555"/>
    </row>
    <row r="2" spans="1:6" ht="8.4499999999999993" customHeight="1">
      <c r="A2" s="555"/>
      <c r="B2" s="555"/>
      <c r="C2" s="555"/>
      <c r="D2" s="555"/>
      <c r="E2" s="555"/>
      <c r="F2" s="555"/>
    </row>
    <row r="3" spans="1:6" ht="12.95" customHeight="1">
      <c r="A3" s="548"/>
      <c r="B3" s="548"/>
      <c r="C3" s="548"/>
      <c r="D3" s="548"/>
      <c r="E3" s="548"/>
      <c r="F3" s="548"/>
    </row>
    <row r="4" spans="1:6" ht="15" customHeight="1">
      <c r="A4" s="454"/>
      <c r="B4" s="557" t="s">
        <v>428</v>
      </c>
      <c r="C4" s="558"/>
      <c r="D4" s="558"/>
      <c r="E4" s="558"/>
      <c r="F4" s="455">
        <f>SUM(F11:F32)</f>
        <v>0</v>
      </c>
    </row>
    <row r="5" spans="1:6" ht="12.95" customHeight="1">
      <c r="A5" s="456"/>
      <c r="B5" s="457"/>
      <c r="C5" s="457"/>
      <c r="D5" s="457"/>
      <c r="E5" s="458"/>
      <c r="F5" s="432"/>
    </row>
    <row r="6" spans="1:6" ht="12.95" customHeight="1">
      <c r="A6" s="548"/>
      <c r="B6" s="548"/>
      <c r="C6" s="548"/>
      <c r="D6" s="548"/>
      <c r="E6" s="548"/>
      <c r="F6" s="548"/>
    </row>
    <row r="7" spans="1:6" ht="33" customHeight="1">
      <c r="A7" s="468"/>
      <c r="B7" s="487" t="s">
        <v>410</v>
      </c>
      <c r="C7" s="488"/>
      <c r="D7" s="489"/>
      <c r="E7" s="481"/>
      <c r="F7" s="484"/>
    </row>
    <row r="8" spans="1:6" ht="12.95" customHeight="1">
      <c r="A8" s="548"/>
      <c r="B8" s="548"/>
      <c r="C8" s="548"/>
      <c r="D8" s="548"/>
      <c r="E8" s="548"/>
      <c r="F8" s="548"/>
    </row>
    <row r="9" spans="1:6" ht="12.95" customHeight="1">
      <c r="A9" s="431" t="s">
        <v>374</v>
      </c>
      <c r="B9" s="431" t="s">
        <v>409</v>
      </c>
      <c r="C9" s="433" t="s">
        <v>408</v>
      </c>
      <c r="D9" s="433" t="s">
        <v>407</v>
      </c>
      <c r="E9" s="492" t="s">
        <v>406</v>
      </c>
      <c r="F9" s="469" t="s">
        <v>405</v>
      </c>
    </row>
    <row r="10" spans="1:6" ht="12.95" customHeight="1">
      <c r="A10" s="556"/>
      <c r="B10" s="556"/>
      <c r="C10" s="556"/>
      <c r="D10" s="549"/>
      <c r="E10" s="556"/>
      <c r="F10" s="556"/>
    </row>
    <row r="11" spans="1:6" ht="53.1" customHeight="1">
      <c r="A11" s="466">
        <v>2</v>
      </c>
      <c r="B11" s="470" t="s">
        <v>427</v>
      </c>
      <c r="C11" s="500" t="s">
        <v>131</v>
      </c>
      <c r="D11" s="496">
        <v>1</v>
      </c>
      <c r="E11" s="493"/>
      <c r="F11" s="482">
        <f t="shared" ref="F11:F28" si="0">D11*E11</f>
        <v>0</v>
      </c>
    </row>
    <row r="12" spans="1:6" ht="108" customHeight="1">
      <c r="A12" s="466">
        <v>4</v>
      </c>
      <c r="B12" s="473" t="s">
        <v>426</v>
      </c>
      <c r="C12" s="500" t="s">
        <v>355</v>
      </c>
      <c r="D12" s="476">
        <v>1</v>
      </c>
      <c r="E12" s="493"/>
      <c r="F12" s="482">
        <f t="shared" si="0"/>
        <v>0</v>
      </c>
    </row>
    <row r="13" spans="1:6" ht="33" customHeight="1">
      <c r="A13" s="466">
        <v>5</v>
      </c>
      <c r="B13" s="470" t="s">
        <v>425</v>
      </c>
      <c r="C13" s="500" t="s">
        <v>131</v>
      </c>
      <c r="D13" s="476">
        <v>1</v>
      </c>
      <c r="E13" s="493"/>
      <c r="F13" s="482">
        <f t="shared" si="0"/>
        <v>0</v>
      </c>
    </row>
    <row r="14" spans="1:6" ht="33" customHeight="1">
      <c r="A14" s="466">
        <v>6</v>
      </c>
      <c r="B14" s="470" t="s">
        <v>424</v>
      </c>
      <c r="C14" s="500" t="s">
        <v>131</v>
      </c>
      <c r="D14" s="476">
        <v>1</v>
      </c>
      <c r="E14" s="493"/>
      <c r="F14" s="482">
        <f t="shared" si="0"/>
        <v>0</v>
      </c>
    </row>
    <row r="15" spans="1:6" ht="42.95" customHeight="1">
      <c r="A15" s="466">
        <v>7</v>
      </c>
      <c r="B15" s="470" t="s">
        <v>423</v>
      </c>
      <c r="C15" s="500" t="s">
        <v>66</v>
      </c>
      <c r="D15" s="476">
        <v>80</v>
      </c>
      <c r="E15" s="493"/>
      <c r="F15" s="482">
        <f t="shared" si="0"/>
        <v>0</v>
      </c>
    </row>
    <row r="16" spans="1:6" ht="53.1" customHeight="1">
      <c r="A16" s="466">
        <v>8</v>
      </c>
      <c r="B16" s="470" t="s">
        <v>422</v>
      </c>
      <c r="C16" s="500" t="s">
        <v>66</v>
      </c>
      <c r="D16" s="476">
        <v>25</v>
      </c>
      <c r="E16" s="493"/>
      <c r="F16" s="482">
        <f t="shared" si="0"/>
        <v>0</v>
      </c>
    </row>
    <row r="17" spans="1:7" ht="33" customHeight="1">
      <c r="A17" s="466">
        <v>9</v>
      </c>
      <c r="B17" s="470" t="s">
        <v>421</v>
      </c>
      <c r="C17" s="500" t="s">
        <v>355</v>
      </c>
      <c r="D17" s="476">
        <v>2</v>
      </c>
      <c r="E17" s="493"/>
      <c r="F17" s="482">
        <f t="shared" si="0"/>
        <v>0</v>
      </c>
    </row>
    <row r="18" spans="1:7" ht="53.1" customHeight="1">
      <c r="A18" s="466">
        <v>10</v>
      </c>
      <c r="B18" s="470" t="s">
        <v>420</v>
      </c>
      <c r="C18" s="500" t="s">
        <v>66</v>
      </c>
      <c r="D18" s="476">
        <v>345</v>
      </c>
      <c r="E18" s="493"/>
      <c r="F18" s="482">
        <f t="shared" si="0"/>
        <v>0</v>
      </c>
    </row>
    <row r="19" spans="1:7" ht="53.1" customHeight="1">
      <c r="A19" s="466">
        <v>11</v>
      </c>
      <c r="B19" s="470" t="s">
        <v>419</v>
      </c>
      <c r="C19" s="500" t="s">
        <v>355</v>
      </c>
      <c r="D19" s="476">
        <v>1</v>
      </c>
      <c r="E19" s="493"/>
      <c r="F19" s="482">
        <f t="shared" si="0"/>
        <v>0</v>
      </c>
    </row>
    <row r="20" spans="1:7" ht="120.75" customHeight="1">
      <c r="A20" s="466">
        <v>12</v>
      </c>
      <c r="B20" s="501" t="s">
        <v>418</v>
      </c>
      <c r="C20" s="500" t="s">
        <v>131</v>
      </c>
      <c r="D20" s="476">
        <v>13</v>
      </c>
      <c r="E20" s="493"/>
      <c r="F20" s="482">
        <f t="shared" si="0"/>
        <v>0</v>
      </c>
    </row>
    <row r="21" spans="1:7" ht="125.1" customHeight="1">
      <c r="A21" s="466">
        <v>13</v>
      </c>
      <c r="B21" s="501" t="s">
        <v>417</v>
      </c>
      <c r="C21" s="500" t="s">
        <v>131</v>
      </c>
      <c r="D21" s="476">
        <v>5</v>
      </c>
      <c r="E21" s="493"/>
      <c r="F21" s="482">
        <f t="shared" si="0"/>
        <v>0</v>
      </c>
    </row>
    <row r="22" spans="1:7" ht="33" customHeight="1">
      <c r="A22" s="466">
        <v>14</v>
      </c>
      <c r="B22" s="470" t="s">
        <v>416</v>
      </c>
      <c r="C22" s="500" t="s">
        <v>66</v>
      </c>
      <c r="D22" s="476">
        <v>200</v>
      </c>
      <c r="E22" s="493"/>
      <c r="F22" s="482">
        <f t="shared" si="0"/>
        <v>0</v>
      </c>
    </row>
    <row r="23" spans="1:7" ht="33" customHeight="1">
      <c r="A23" s="466">
        <v>15</v>
      </c>
      <c r="B23" s="470" t="s">
        <v>415</v>
      </c>
      <c r="C23" s="500" t="s">
        <v>131</v>
      </c>
      <c r="D23" s="476">
        <v>28</v>
      </c>
      <c r="E23" s="493"/>
      <c r="F23" s="482">
        <f t="shared" si="0"/>
        <v>0</v>
      </c>
    </row>
    <row r="24" spans="1:7" ht="33" customHeight="1">
      <c r="A24" s="466">
        <v>16</v>
      </c>
      <c r="B24" s="470" t="s">
        <v>414</v>
      </c>
      <c r="C24" s="500" t="s">
        <v>66</v>
      </c>
      <c r="D24" s="476">
        <v>200</v>
      </c>
      <c r="E24" s="493"/>
      <c r="F24" s="482">
        <f t="shared" si="0"/>
        <v>0</v>
      </c>
    </row>
    <row r="25" spans="1:7" ht="33" customHeight="1">
      <c r="A25" s="466">
        <v>17</v>
      </c>
      <c r="B25" s="470" t="s">
        <v>413</v>
      </c>
      <c r="C25" s="500" t="s">
        <v>355</v>
      </c>
      <c r="D25" s="476">
        <v>1</v>
      </c>
      <c r="E25" s="493"/>
      <c r="F25" s="482">
        <f t="shared" si="0"/>
        <v>0</v>
      </c>
    </row>
    <row r="26" spans="1:7" ht="23.1" customHeight="1">
      <c r="A26" s="466">
        <v>18</v>
      </c>
      <c r="B26" s="470" t="s">
        <v>386</v>
      </c>
      <c r="C26" s="500" t="s">
        <v>134</v>
      </c>
      <c r="D26" s="476">
        <v>4</v>
      </c>
      <c r="E26" s="493"/>
      <c r="F26" s="482">
        <f t="shared" si="0"/>
        <v>0</v>
      </c>
    </row>
    <row r="27" spans="1:7" ht="23.1" customHeight="1">
      <c r="A27" s="466">
        <v>19</v>
      </c>
      <c r="B27" s="470" t="s">
        <v>385</v>
      </c>
      <c r="C27" s="500" t="s">
        <v>134</v>
      </c>
      <c r="D27" s="476">
        <v>5</v>
      </c>
      <c r="E27" s="493"/>
      <c r="F27" s="482">
        <f t="shared" si="0"/>
        <v>0</v>
      </c>
    </row>
    <row r="28" spans="1:7" ht="23.1" customHeight="1">
      <c r="A28" s="466">
        <v>20</v>
      </c>
      <c r="B28" s="470" t="s">
        <v>384</v>
      </c>
      <c r="C28" s="500" t="s">
        <v>134</v>
      </c>
      <c r="D28" s="476">
        <v>5</v>
      </c>
      <c r="E28" s="493"/>
      <c r="F28" s="482">
        <f t="shared" si="0"/>
        <v>0</v>
      </c>
    </row>
    <row r="29" spans="1:7" ht="12.95" customHeight="1">
      <c r="A29" s="466"/>
      <c r="B29" s="473"/>
      <c r="C29" s="499"/>
      <c r="D29" s="497"/>
      <c r="E29" s="493"/>
      <c r="F29" s="482"/>
      <c r="G29" s="459"/>
    </row>
    <row r="30" spans="1:7" ht="8.1" customHeight="1">
      <c r="A30" s="553"/>
      <c r="B30" s="553"/>
      <c r="C30" s="553"/>
      <c r="D30" s="559"/>
      <c r="E30" s="553"/>
      <c r="F30" s="553"/>
    </row>
    <row r="31" spans="1:7" ht="33" customHeight="1">
      <c r="A31" s="464" t="s">
        <v>380</v>
      </c>
      <c r="B31" s="470" t="s">
        <v>379</v>
      </c>
      <c r="C31" s="499"/>
      <c r="D31" s="494">
        <v>0.02</v>
      </c>
      <c r="E31" s="493">
        <f>SUM(F11:F28)</f>
        <v>0</v>
      </c>
      <c r="F31" s="482">
        <f>D31*E31</f>
        <v>0</v>
      </c>
    </row>
    <row r="32" spans="1:7" ht="23.1" customHeight="1">
      <c r="A32" s="464" t="s">
        <v>378</v>
      </c>
      <c r="B32" s="470" t="s">
        <v>377</v>
      </c>
      <c r="C32" s="499"/>
      <c r="D32" s="495">
        <v>0.02</v>
      </c>
      <c r="E32" s="493">
        <f>SUM(F11:F28)</f>
        <v>0</v>
      </c>
      <c r="F32" s="482">
        <f>D32*E32</f>
        <v>0</v>
      </c>
    </row>
    <row r="33" spans="1:6" ht="8.1" customHeight="1">
      <c r="A33" s="560"/>
      <c r="B33" s="560"/>
      <c r="C33" s="560"/>
      <c r="D33" s="559"/>
      <c r="E33" s="560"/>
      <c r="F33" s="560"/>
    </row>
    <row r="34" spans="1:6" ht="13.7" customHeight="1">
      <c r="A34" s="490"/>
      <c r="B34" s="490"/>
      <c r="C34" s="498"/>
      <c r="D34" s="490"/>
      <c r="E34" s="491"/>
      <c r="F34" s="491"/>
    </row>
  </sheetData>
  <mergeCells count="8">
    <mergeCell ref="A1:F2"/>
    <mergeCell ref="A10:F10"/>
    <mergeCell ref="A30:F30"/>
    <mergeCell ref="A33:F33"/>
    <mergeCell ref="B4:E4"/>
    <mergeCell ref="A8:F8"/>
    <mergeCell ref="A6:F6"/>
    <mergeCell ref="A3:F3"/>
  </mergeCells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2048" r:id="rId1"/>
  <headerFooter alignWithMargins="0">
    <oddHeader>&amp;L&amp;"Tahoma,Navadno"&amp;8BONNET d.o.o. Cesta IX. KORPUSA 82, 5250 SOLKAN</oddHeader>
    <oddFooter>&amp;R&amp;"Tahoma,Navadno"&amp;8&amp;P / T2.&amp;N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L216"/>
  <sheetViews>
    <sheetView view="pageBreakPreview" zoomScaleNormal="100" zoomScaleSheetLayoutView="100" workbookViewId="0">
      <selection activeCell="I24" sqref="I24"/>
    </sheetView>
  </sheetViews>
  <sheetFormatPr defaultRowHeight="12.75"/>
  <cols>
    <col min="1" max="1" width="3.42578125" style="3" customWidth="1"/>
    <col min="2" max="2" width="8.5703125" style="3" customWidth="1"/>
    <col min="3" max="3" width="32.28515625" style="3" customWidth="1"/>
    <col min="4" max="4" width="4.28515625" style="3" customWidth="1"/>
    <col min="5" max="5" width="9.28515625" style="3" customWidth="1"/>
    <col min="6" max="6" width="12.85546875" style="2" customWidth="1"/>
    <col min="7" max="7" width="18.42578125" style="29" customWidth="1"/>
    <col min="10" max="10" width="13.140625" bestFit="1" customWidth="1"/>
  </cols>
  <sheetData>
    <row r="1" spans="1:12">
      <c r="A1" s="7"/>
      <c r="B1"/>
      <c r="C1" s="8"/>
      <c r="D1" s="9"/>
      <c r="E1" s="15" t="s">
        <v>24</v>
      </c>
      <c r="F1" s="13"/>
      <c r="G1" s="27"/>
    </row>
    <row r="2" spans="1:12">
      <c r="A2" s="7"/>
      <c r="B2"/>
      <c r="C2" s="8"/>
      <c r="D2" s="9"/>
      <c r="E2" s="15" t="s">
        <v>25</v>
      </c>
      <c r="F2" s="13"/>
      <c r="G2" s="27"/>
    </row>
    <row r="3" spans="1:12">
      <c r="A3" s="7"/>
      <c r="B3"/>
      <c r="C3" s="8"/>
      <c r="D3" s="9"/>
      <c r="E3" s="16" t="s">
        <v>26</v>
      </c>
      <c r="F3" s="13"/>
      <c r="G3" s="27"/>
    </row>
    <row r="4" spans="1:12">
      <c r="A4" s="7"/>
      <c r="B4"/>
      <c r="C4" s="8"/>
      <c r="D4" s="9"/>
      <c r="E4" s="17"/>
      <c r="F4" s="13"/>
      <c r="G4" s="27"/>
    </row>
    <row r="5" spans="1:12">
      <c r="A5" s="7"/>
      <c r="B5"/>
      <c r="C5" s="10"/>
      <c r="D5" s="9"/>
      <c r="E5" s="16" t="s">
        <v>27</v>
      </c>
      <c r="F5" s="13"/>
      <c r="G5" s="27"/>
    </row>
    <row r="6" spans="1:12">
      <c r="A6" s="18"/>
      <c r="B6" s="14"/>
      <c r="C6" s="14"/>
      <c r="D6" s="19"/>
      <c r="E6" s="16" t="s">
        <v>167</v>
      </c>
      <c r="F6" s="20"/>
      <c r="G6" s="28"/>
    </row>
    <row r="7" spans="1:12" ht="12" customHeight="1">
      <c r="A7" s="18"/>
      <c r="B7" s="14"/>
      <c r="C7" s="14"/>
      <c r="D7" s="19"/>
      <c r="E7" s="16"/>
      <c r="F7" s="20"/>
      <c r="G7" s="28"/>
    </row>
    <row r="8" spans="1:12" ht="13.5" thickBot="1"/>
    <row r="9" spans="1:12" s="12" customFormat="1" ht="24.95" customHeight="1" thickTop="1" thickBot="1">
      <c r="A9" s="561" t="s">
        <v>298</v>
      </c>
      <c r="B9" s="536"/>
      <c r="C9" s="536"/>
      <c r="D9" s="536"/>
      <c r="E9" s="536"/>
      <c r="F9" s="536"/>
      <c r="G9" s="537"/>
      <c r="H9" s="11"/>
    </row>
    <row r="10" spans="1:12" ht="15.75" thickTop="1">
      <c r="A10" s="80"/>
      <c r="B10" s="70"/>
      <c r="C10" s="81"/>
      <c r="D10" s="82"/>
      <c r="E10" s="83"/>
      <c r="F10" s="84"/>
      <c r="G10" s="85"/>
      <c r="H10" s="3"/>
    </row>
    <row r="11" spans="1:12" s="34" customFormat="1" ht="18.75">
      <c r="A11" s="508" t="s">
        <v>168</v>
      </c>
      <c r="B11" s="508"/>
      <c r="C11" s="508"/>
      <c r="D11" s="508"/>
      <c r="E11" s="508"/>
      <c r="F11" s="508"/>
      <c r="G11" s="508"/>
      <c r="H11" s="33"/>
      <c r="I11" s="33"/>
      <c r="J11" s="33"/>
      <c r="K11" s="33"/>
      <c r="L11" s="33"/>
    </row>
    <row r="12" spans="1:12" s="34" customFormat="1" ht="14.25" thickBot="1">
      <c r="A12" s="35"/>
      <c r="B12" s="36"/>
      <c r="C12" s="37"/>
      <c r="D12" s="38"/>
      <c r="E12" s="39"/>
      <c r="F12" s="40"/>
      <c r="G12" s="86"/>
    </row>
    <row r="13" spans="1:12" s="34" customFormat="1" ht="15" thickBot="1">
      <c r="A13" s="341"/>
      <c r="B13" s="41" t="str">
        <f>+Z_Zapora!A13</f>
        <v>1 PREDDELA</v>
      </c>
      <c r="C13" s="42"/>
      <c r="D13" s="43"/>
      <c r="E13" s="44"/>
      <c r="F13" s="87"/>
      <c r="G13" s="45">
        <f>+Z_Zapora!G35</f>
        <v>0</v>
      </c>
    </row>
    <row r="14" spans="1:12" s="34" customFormat="1" ht="15" thickBot="1">
      <c r="A14" s="347"/>
      <c r="B14" s="346"/>
      <c r="C14" s="345"/>
      <c r="D14" s="344"/>
      <c r="E14" s="343"/>
      <c r="F14" s="86"/>
      <c r="G14" s="342"/>
    </row>
    <row r="15" spans="1:12" s="34" customFormat="1" ht="15" thickBot="1">
      <c r="A15" s="341"/>
      <c r="B15" s="41" t="str">
        <f>+Z_Zapora!A37</f>
        <v>2 TUJE STORITVE</v>
      </c>
      <c r="C15" s="42"/>
      <c r="D15" s="340"/>
      <c r="E15" s="339"/>
      <c r="F15" s="87"/>
      <c r="G15" s="338">
        <f>+Z_Zapora!G44</f>
        <v>0</v>
      </c>
    </row>
    <row r="16" spans="1:12" s="34" customFormat="1" ht="14.25" thickBot="1">
      <c r="A16" s="46"/>
      <c r="B16" s="47"/>
      <c r="C16" s="48"/>
      <c r="D16" s="49"/>
      <c r="E16" s="50"/>
      <c r="F16" s="86"/>
      <c r="G16" s="51"/>
    </row>
    <row r="17" spans="1:7" s="34" customFormat="1" ht="16.5" thickTop="1" thickBot="1">
      <c r="A17" s="53"/>
      <c r="B17" s="54" t="s">
        <v>62</v>
      </c>
      <c r="C17" s="54"/>
      <c r="D17" s="54"/>
      <c r="E17" s="54"/>
      <c r="F17" s="54"/>
      <c r="G17" s="55">
        <f>SUM(G13:G15)</f>
        <v>0</v>
      </c>
    </row>
    <row r="18" spans="1:7" s="34" customFormat="1" ht="15.75" thickTop="1">
      <c r="A18" s="56"/>
      <c r="B18" s="56"/>
      <c r="C18" s="56"/>
      <c r="D18" s="56"/>
      <c r="E18" s="56"/>
      <c r="F18" s="86"/>
      <c r="G18" s="56"/>
    </row>
    <row r="19" spans="1:7" s="34" customFormat="1" ht="15.75" thickBot="1">
      <c r="A19" s="57"/>
      <c r="B19" s="57" t="s">
        <v>63</v>
      </c>
      <c r="C19" s="58">
        <v>0.22</v>
      </c>
      <c r="D19" s="57"/>
      <c r="E19" s="57"/>
      <c r="F19" s="88"/>
      <c r="G19" s="59">
        <f>G17*C19</f>
        <v>0</v>
      </c>
    </row>
    <row r="20" spans="1:7" s="34" customFormat="1" ht="9.9499999999999993" customHeight="1" thickTop="1" thickBot="1">
      <c r="A20" s="60"/>
      <c r="B20" s="56"/>
      <c r="C20" s="56"/>
      <c r="D20" s="56"/>
      <c r="E20" s="56"/>
      <c r="F20" s="86"/>
      <c r="G20" s="61"/>
    </row>
    <row r="21" spans="1:7" s="34" customFormat="1" ht="20.25" customHeight="1" thickTop="1" thickBot="1">
      <c r="A21" s="62"/>
      <c r="B21" s="63" t="s">
        <v>170</v>
      </c>
      <c r="C21" s="63"/>
      <c r="D21" s="63"/>
      <c r="E21" s="63"/>
      <c r="F21" s="63"/>
      <c r="G21" s="64">
        <f>G19+G17</f>
        <v>0</v>
      </c>
    </row>
    <row r="22" spans="1:7" s="34" customFormat="1" ht="15.75" thickTop="1">
      <c r="A22" s="65"/>
      <c r="B22" s="65"/>
      <c r="C22" s="65"/>
      <c r="D22" s="65"/>
      <c r="E22" s="65"/>
      <c r="F22" s="65"/>
      <c r="G22" s="86"/>
    </row>
    <row r="23" spans="1:7" s="34" customFormat="1" ht="15">
      <c r="A23" s="65"/>
      <c r="B23" s="65"/>
      <c r="C23" s="65"/>
      <c r="D23" s="65"/>
      <c r="E23" s="65"/>
      <c r="F23" s="65"/>
      <c r="G23" s="86"/>
    </row>
    <row r="24" spans="1:7" s="34" customFormat="1" ht="12" customHeight="1">
      <c r="A24" s="46"/>
      <c r="B24" s="66"/>
      <c r="C24" s="48"/>
      <c r="D24" s="67"/>
      <c r="E24" s="68"/>
      <c r="F24" s="67"/>
      <c r="G24" s="86"/>
    </row>
    <row r="25" spans="1:7" s="34" customFormat="1" ht="15.75" customHeight="1">
      <c r="A25" s="46"/>
      <c r="B25" s="66"/>
      <c r="C25" s="69" t="s">
        <v>28</v>
      </c>
      <c r="D25" s="70"/>
      <c r="E25" s="337" t="s">
        <v>297</v>
      </c>
      <c r="F25" s="71"/>
      <c r="G25" s="86"/>
    </row>
    <row r="26" spans="1:7" s="34" customFormat="1" ht="13.5">
      <c r="A26" s="46"/>
      <c r="B26" s="66"/>
      <c r="C26" s="336"/>
      <c r="D26" s="68"/>
      <c r="E26" s="67"/>
      <c r="F26" s="71"/>
      <c r="G26" s="86"/>
    </row>
    <row r="27" spans="1:7" s="34" customFormat="1" ht="15">
      <c r="A27" s="46"/>
      <c r="B27" s="66"/>
      <c r="C27" s="69" t="s">
        <v>296</v>
      </c>
      <c r="D27" s="86"/>
      <c r="E27" s="72" t="s">
        <v>295</v>
      </c>
      <c r="F27" s="71"/>
      <c r="G27" s="86"/>
    </row>
    <row r="28" spans="1:7" s="34" customFormat="1" ht="13.5">
      <c r="A28" s="46"/>
      <c r="B28" s="66"/>
      <c r="C28" s="37"/>
      <c r="D28" s="73"/>
      <c r="E28" s="74"/>
      <c r="F28" s="75"/>
      <c r="G28" s="86"/>
    </row>
    <row r="29" spans="1:7" s="34" customFormat="1" ht="13.5">
      <c r="A29" s="46"/>
      <c r="B29" s="66"/>
      <c r="C29" s="48"/>
      <c r="D29" s="67"/>
      <c r="E29" s="68"/>
      <c r="F29" s="67"/>
      <c r="G29" s="86"/>
    </row>
    <row r="30" spans="1:7" s="34" customFormat="1" ht="13.5">
      <c r="A30" s="46"/>
      <c r="B30" s="66"/>
      <c r="C30" s="48"/>
      <c r="D30" s="76"/>
      <c r="E30" s="77"/>
      <c r="F30" s="76"/>
      <c r="G30" s="86"/>
    </row>
    <row r="31" spans="1:7" s="34" customFormat="1" ht="13.5">
      <c r="A31" s="46"/>
      <c r="B31" s="66"/>
      <c r="C31" s="48"/>
      <c r="D31" s="67"/>
      <c r="E31" s="68"/>
      <c r="F31" s="67"/>
      <c r="G31" s="86"/>
    </row>
    <row r="32" spans="1:7" s="34" customFormat="1" ht="15">
      <c r="A32" s="46"/>
      <c r="B32" s="66"/>
      <c r="C32" s="69"/>
      <c r="D32" s="72"/>
      <c r="E32" s="67"/>
      <c r="F32" s="71"/>
    </row>
    <row r="33" spans="1:3" s="34" customFormat="1" ht="13.5">
      <c r="A33" s="78"/>
    </row>
    <row r="34" spans="1:3" s="34" customFormat="1" ht="13.5">
      <c r="A34" s="78"/>
    </row>
    <row r="35" spans="1:3" s="34" customFormat="1" ht="13.5">
      <c r="A35" s="78"/>
    </row>
    <row r="36" spans="1:3" s="34" customFormat="1" ht="13.5">
      <c r="A36" s="78"/>
    </row>
    <row r="37" spans="1:3" s="34" customFormat="1" ht="13.5">
      <c r="A37" s="78"/>
    </row>
    <row r="38" spans="1:3" s="34" customFormat="1" ht="13.5">
      <c r="A38" s="78"/>
    </row>
    <row r="39" spans="1:3" s="34" customFormat="1" ht="13.5">
      <c r="A39" s="78"/>
    </row>
    <row r="40" spans="1:3" s="34" customFormat="1" ht="13.5">
      <c r="A40" s="78"/>
    </row>
    <row r="41" spans="1:3" s="34" customFormat="1" ht="13.5">
      <c r="A41" s="78"/>
    </row>
    <row r="42" spans="1:3" s="34" customFormat="1" ht="13.5">
      <c r="A42" s="78"/>
    </row>
    <row r="43" spans="1:3" s="34" customFormat="1" ht="13.5">
      <c r="A43" s="78"/>
    </row>
    <row r="44" spans="1:3" s="34" customFormat="1" ht="13.5">
      <c r="A44" s="78"/>
    </row>
    <row r="45" spans="1:3" s="34" customFormat="1" ht="15" customHeight="1">
      <c r="A45" s="78"/>
      <c r="C45" s="26"/>
    </row>
    <row r="46" spans="1:3" s="34" customFormat="1" ht="15" customHeight="1">
      <c r="A46" s="78"/>
      <c r="C46" s="26"/>
    </row>
    <row r="47" spans="1:3" s="34" customFormat="1" ht="15" customHeight="1">
      <c r="A47" s="78"/>
      <c r="C47" s="26"/>
    </row>
    <row r="48" spans="1:3" s="34" customFormat="1" ht="13.5">
      <c r="A48" s="78"/>
    </row>
    <row r="49" spans="1:1" s="34" customFormat="1" ht="13.5">
      <c r="A49" s="78"/>
    </row>
    <row r="50" spans="1:1" s="34" customFormat="1" ht="13.5">
      <c r="A50" s="78"/>
    </row>
    <row r="51" spans="1:1" s="34" customFormat="1" ht="13.5">
      <c r="A51" s="78"/>
    </row>
    <row r="52" spans="1:1" s="34" customFormat="1" ht="13.5">
      <c r="A52" s="78"/>
    </row>
    <row r="53" spans="1:1" s="34" customFormat="1" ht="9.9499999999999993" customHeight="1">
      <c r="A53" s="78"/>
    </row>
    <row r="54" spans="1:1" s="34" customFormat="1" ht="13.5">
      <c r="A54" s="78"/>
    </row>
    <row r="55" spans="1:1" s="34" customFormat="1" ht="13.5">
      <c r="A55" s="78"/>
    </row>
    <row r="56" spans="1:1" s="34" customFormat="1" ht="13.5">
      <c r="A56" s="78"/>
    </row>
    <row r="57" spans="1:1" s="34" customFormat="1" ht="13.5">
      <c r="A57" s="78"/>
    </row>
    <row r="58" spans="1:1" s="34" customFormat="1" ht="9.9499999999999993" customHeight="1">
      <c r="A58" s="78"/>
    </row>
    <row r="59" spans="1:1" s="34" customFormat="1" ht="30.75" customHeight="1">
      <c r="A59" s="78"/>
    </row>
    <row r="60" spans="1:1" s="34" customFormat="1" ht="13.5">
      <c r="A60" s="78"/>
    </row>
    <row r="61" spans="1:1" s="34" customFormat="1" ht="13.5">
      <c r="A61" s="78"/>
    </row>
    <row r="62" spans="1:1" s="34" customFormat="1" ht="13.5">
      <c r="A62" s="78"/>
    </row>
    <row r="63" spans="1:1" s="34" customFormat="1" ht="9.9499999999999993" customHeight="1">
      <c r="A63" s="78"/>
    </row>
    <row r="64" spans="1:1" s="34" customFormat="1" ht="13.5">
      <c r="A64" s="78"/>
    </row>
    <row r="65" spans="1:1" s="34" customFormat="1" ht="13.5">
      <c r="A65" s="78"/>
    </row>
    <row r="66" spans="1:1" s="34" customFormat="1" ht="13.5">
      <c r="A66" s="78"/>
    </row>
    <row r="67" spans="1:1" s="34" customFormat="1" ht="13.5">
      <c r="A67" s="78"/>
    </row>
    <row r="68" spans="1:1" s="34" customFormat="1" ht="9.9499999999999993" customHeight="1">
      <c r="A68" s="78"/>
    </row>
    <row r="69" spans="1:1" s="34" customFormat="1" ht="13.5">
      <c r="A69" s="78"/>
    </row>
    <row r="70" spans="1:1" s="34" customFormat="1" ht="13.5">
      <c r="A70" s="78"/>
    </row>
    <row r="71" spans="1:1" s="34" customFormat="1" ht="13.5">
      <c r="A71" s="78"/>
    </row>
    <row r="72" spans="1:1" s="34" customFormat="1" ht="13.5">
      <c r="A72" s="78"/>
    </row>
    <row r="73" spans="1:1" s="34" customFormat="1" ht="9.9499999999999993" customHeight="1">
      <c r="A73" s="78"/>
    </row>
    <row r="74" spans="1:1" s="34" customFormat="1" ht="13.5">
      <c r="A74" s="78"/>
    </row>
    <row r="75" spans="1:1" s="34" customFormat="1" ht="13.5">
      <c r="A75" s="78"/>
    </row>
    <row r="76" spans="1:1" s="34" customFormat="1" ht="13.5">
      <c r="A76" s="78"/>
    </row>
    <row r="77" spans="1:1" s="34" customFormat="1" ht="13.5">
      <c r="A77" s="78"/>
    </row>
    <row r="78" spans="1:1" s="34" customFormat="1" ht="13.5">
      <c r="A78" s="78"/>
    </row>
    <row r="79" spans="1:1" s="34" customFormat="1" ht="13.5">
      <c r="A79" s="78"/>
    </row>
    <row r="80" spans="1:1" s="34" customFormat="1" ht="13.5">
      <c r="A80" s="78"/>
    </row>
    <row r="81" spans="1:1" s="34" customFormat="1" ht="13.5">
      <c r="A81" s="78"/>
    </row>
    <row r="82" spans="1:1" s="34" customFormat="1" ht="13.5">
      <c r="A82" s="78"/>
    </row>
    <row r="83" spans="1:1" s="34" customFormat="1" ht="13.5">
      <c r="A83" s="78"/>
    </row>
    <row r="84" spans="1:1" s="34" customFormat="1" ht="13.5">
      <c r="A84" s="78"/>
    </row>
    <row r="85" spans="1:1" s="34" customFormat="1" ht="13.5">
      <c r="A85" s="78"/>
    </row>
    <row r="86" spans="1:1" s="34" customFormat="1" ht="13.5">
      <c r="A86" s="78"/>
    </row>
    <row r="87" spans="1:1" s="34" customFormat="1" ht="13.5">
      <c r="A87" s="78"/>
    </row>
    <row r="88" spans="1:1" s="34" customFormat="1" ht="13.5">
      <c r="A88" s="78"/>
    </row>
    <row r="89" spans="1:1" s="34" customFormat="1" ht="13.5">
      <c r="A89" s="78"/>
    </row>
    <row r="90" spans="1:1" s="34" customFormat="1" ht="13.5">
      <c r="A90" s="78"/>
    </row>
    <row r="91" spans="1:1" s="34" customFormat="1" ht="13.5">
      <c r="A91" s="78"/>
    </row>
    <row r="92" spans="1:1" s="34" customFormat="1" ht="13.5">
      <c r="A92" s="78"/>
    </row>
    <row r="93" spans="1:1" s="34" customFormat="1" ht="9.9499999999999993" customHeight="1">
      <c r="A93" s="78"/>
    </row>
    <row r="94" spans="1:1" s="34" customFormat="1" ht="30.75" customHeight="1">
      <c r="A94" s="78"/>
    </row>
    <row r="95" spans="1:1" s="34" customFormat="1" ht="13.5">
      <c r="A95" s="78"/>
    </row>
    <row r="96" spans="1:1" s="34" customFormat="1" ht="13.5">
      <c r="A96" s="78"/>
    </row>
    <row r="97" spans="1:1" s="34" customFormat="1" ht="13.5">
      <c r="A97" s="78"/>
    </row>
    <row r="98" spans="1:1" s="34" customFormat="1" ht="13.5">
      <c r="A98" s="78"/>
    </row>
    <row r="99" spans="1:1" s="34" customFormat="1" ht="13.5">
      <c r="A99" s="78"/>
    </row>
    <row r="100" spans="1:1" s="34" customFormat="1" ht="13.5">
      <c r="A100" s="78"/>
    </row>
    <row r="101" spans="1:1" s="34" customFormat="1" ht="13.5">
      <c r="A101" s="78"/>
    </row>
    <row r="102" spans="1:1" s="34" customFormat="1" ht="13.5">
      <c r="A102" s="78"/>
    </row>
    <row r="103" spans="1:1" s="34" customFormat="1" ht="29.25" customHeight="1">
      <c r="A103" s="78"/>
    </row>
    <row r="104" spans="1:1" s="34" customFormat="1" ht="13.5">
      <c r="A104" s="78"/>
    </row>
    <row r="105" spans="1:1" s="34" customFormat="1" ht="13.5">
      <c r="A105" s="78"/>
    </row>
    <row r="106" spans="1:1" s="34" customFormat="1" ht="13.5">
      <c r="A106" s="78"/>
    </row>
    <row r="107" spans="1:1" s="34" customFormat="1" ht="13.5">
      <c r="A107" s="78"/>
    </row>
    <row r="108" spans="1:1" s="34" customFormat="1" ht="13.5">
      <c r="A108" s="78"/>
    </row>
    <row r="109" spans="1:1" s="34" customFormat="1" ht="13.5">
      <c r="A109" s="78"/>
    </row>
    <row r="110" spans="1:1" s="34" customFormat="1" ht="13.5">
      <c r="A110" s="78"/>
    </row>
    <row r="111" spans="1:1" s="34" customFormat="1" ht="13.5">
      <c r="A111" s="78"/>
    </row>
    <row r="112" spans="1:1" s="34" customFormat="1" ht="13.5">
      <c r="A112" s="78"/>
    </row>
    <row r="113" spans="1:1" s="34" customFormat="1" ht="13.5">
      <c r="A113" s="78"/>
    </row>
    <row r="114" spans="1:1" s="34" customFormat="1" ht="13.5">
      <c r="A114" s="78"/>
    </row>
    <row r="115" spans="1:1" s="34" customFormat="1" ht="13.5">
      <c r="A115" s="78"/>
    </row>
    <row r="116" spans="1:1" s="34" customFormat="1" ht="13.5">
      <c r="A116" s="78"/>
    </row>
    <row r="117" spans="1:1" s="34" customFormat="1" ht="9.9499999999999993" customHeight="1">
      <c r="A117" s="78"/>
    </row>
    <row r="118" spans="1:1" s="34" customFormat="1" ht="13.5">
      <c r="A118" s="78"/>
    </row>
    <row r="119" spans="1:1" s="34" customFormat="1" ht="13.5">
      <c r="A119" s="78"/>
    </row>
    <row r="120" spans="1:1" s="34" customFormat="1" ht="13.5">
      <c r="A120" s="78"/>
    </row>
    <row r="121" spans="1:1" s="34" customFormat="1" ht="13.5">
      <c r="A121" s="78"/>
    </row>
    <row r="122" spans="1:1" s="34" customFormat="1" ht="13.5">
      <c r="A122" s="78"/>
    </row>
    <row r="123" spans="1:1" s="34" customFormat="1" ht="13.5">
      <c r="A123" s="78"/>
    </row>
    <row r="124" spans="1:1" s="34" customFormat="1" ht="9.9499999999999993" customHeight="1">
      <c r="A124" s="78"/>
    </row>
    <row r="125" spans="1:1" s="34" customFormat="1" ht="13.5">
      <c r="A125" s="78"/>
    </row>
    <row r="126" spans="1:1" s="34" customFormat="1" ht="13.5">
      <c r="A126" s="78"/>
    </row>
    <row r="127" spans="1:1" s="34" customFormat="1" ht="13.5">
      <c r="A127" s="78"/>
    </row>
    <row r="128" spans="1:1" s="34" customFormat="1" ht="13.5">
      <c r="A128" s="78"/>
    </row>
    <row r="129" spans="1:1" s="34" customFormat="1" ht="9.9499999999999993" customHeight="1">
      <c r="A129" s="78"/>
    </row>
    <row r="130" spans="1:1" s="34" customFormat="1" ht="30.75" customHeight="1">
      <c r="A130" s="78"/>
    </row>
    <row r="131" spans="1:1" s="34" customFormat="1" ht="13.5">
      <c r="A131" s="78"/>
    </row>
    <row r="132" spans="1:1" s="34" customFormat="1" ht="13.5">
      <c r="A132" s="78"/>
    </row>
    <row r="133" spans="1:1" s="34" customFormat="1" ht="13.5">
      <c r="A133" s="78"/>
    </row>
    <row r="134" spans="1:1" s="34" customFormat="1" ht="13.5">
      <c r="A134" s="78"/>
    </row>
    <row r="135" spans="1:1" s="34" customFormat="1" ht="13.5">
      <c r="A135" s="78"/>
    </row>
    <row r="136" spans="1:1" s="34" customFormat="1" ht="13.5">
      <c r="A136" s="78"/>
    </row>
    <row r="137" spans="1:1" s="34" customFormat="1" ht="13.5">
      <c r="A137" s="78"/>
    </row>
    <row r="138" spans="1:1" s="34" customFormat="1" ht="13.5">
      <c r="A138" s="78"/>
    </row>
    <row r="139" spans="1:1" s="34" customFormat="1" ht="13.5">
      <c r="A139" s="78"/>
    </row>
    <row r="140" spans="1:1" s="34" customFormat="1" ht="13.5">
      <c r="A140" s="78"/>
    </row>
    <row r="141" spans="1:1" s="34" customFormat="1" ht="3" customHeight="1">
      <c r="A141" s="78"/>
    </row>
    <row r="142" spans="1:1" s="34" customFormat="1" ht="13.5">
      <c r="A142" s="78"/>
    </row>
    <row r="143" spans="1:1" s="34" customFormat="1" ht="13.5">
      <c r="A143" s="78"/>
    </row>
    <row r="144" spans="1:1" s="34" customFormat="1" ht="13.5">
      <c r="A144" s="78"/>
    </row>
    <row r="145" spans="1:7" s="34" customFormat="1" ht="3.75" customHeight="1">
      <c r="A145" s="78"/>
    </row>
    <row r="146" spans="1:7" s="34" customFormat="1" ht="13.5">
      <c r="A146" s="78"/>
    </row>
    <row r="147" spans="1:7" s="34" customFormat="1" ht="13.5">
      <c r="A147" s="78"/>
    </row>
    <row r="148" spans="1:7" s="34" customFormat="1" ht="13.5">
      <c r="A148" s="78"/>
    </row>
    <row r="149" spans="1:7" s="34" customFormat="1" ht="13.5">
      <c r="A149" s="78"/>
    </row>
    <row r="150" spans="1:7" s="1" customFormat="1" ht="15">
      <c r="A150" s="4"/>
    </row>
    <row r="151" spans="1:7">
      <c r="B151"/>
      <c r="C151"/>
      <c r="D151"/>
      <c r="E151"/>
      <c r="F151"/>
      <c r="G151"/>
    </row>
    <row r="152" spans="1:7">
      <c r="A152"/>
      <c r="B152"/>
      <c r="C152"/>
      <c r="D152"/>
      <c r="E152"/>
      <c r="F152"/>
      <c r="G152"/>
    </row>
    <row r="153" spans="1:7">
      <c r="B153"/>
      <c r="C153"/>
      <c r="D153"/>
      <c r="E153"/>
      <c r="F153"/>
      <c r="G153"/>
    </row>
    <row r="154" spans="1:7">
      <c r="A154"/>
      <c r="B154"/>
      <c r="C154"/>
      <c r="D154"/>
      <c r="E154"/>
      <c r="F154"/>
      <c r="G154"/>
    </row>
    <row r="155" spans="1:7" s="23" customFormat="1"/>
    <row r="156" spans="1:7" s="23" customFormat="1">
      <c r="A156" s="21"/>
      <c r="B156" s="21"/>
      <c r="C156" s="21"/>
      <c r="D156" s="21"/>
      <c r="E156" s="21"/>
      <c r="F156" s="79"/>
      <c r="G156" s="30"/>
    </row>
    <row r="157" spans="1:7" s="23" customFormat="1">
      <c r="A157" s="21"/>
      <c r="B157" s="21"/>
      <c r="C157" s="21"/>
      <c r="D157" s="21"/>
      <c r="E157" s="21"/>
      <c r="F157" s="79"/>
      <c r="G157" s="30"/>
    </row>
    <row r="158" spans="1:7" s="23" customFormat="1">
      <c r="A158" s="21"/>
      <c r="B158" s="21"/>
      <c r="C158" s="21"/>
      <c r="D158" s="21"/>
      <c r="E158" s="21"/>
      <c r="F158" s="79"/>
      <c r="G158" s="30"/>
    </row>
    <row r="159" spans="1:7" s="23" customFormat="1">
      <c r="A159" s="21"/>
      <c r="B159" s="21"/>
      <c r="C159" s="21"/>
      <c r="D159" s="21"/>
      <c r="E159" s="21"/>
      <c r="F159" s="79"/>
      <c r="G159" s="30"/>
    </row>
    <row r="160" spans="1:7" s="23" customFormat="1">
      <c r="A160" s="21"/>
      <c r="B160" s="21"/>
      <c r="C160" s="21"/>
      <c r="D160" s="21"/>
      <c r="E160" s="21"/>
      <c r="F160" s="79"/>
      <c r="G160" s="30"/>
    </row>
    <row r="161" spans="1:7" s="23" customFormat="1">
      <c r="A161" s="21"/>
      <c r="B161" s="21"/>
      <c r="C161" s="21"/>
      <c r="D161" s="21"/>
      <c r="E161" s="21"/>
      <c r="F161" s="79"/>
      <c r="G161" s="30"/>
    </row>
    <row r="162" spans="1:7" s="23" customFormat="1">
      <c r="A162" s="21"/>
      <c r="B162" s="21"/>
      <c r="C162" s="21"/>
      <c r="D162" s="21"/>
      <c r="E162" s="21"/>
      <c r="F162" s="79"/>
      <c r="G162" s="30"/>
    </row>
    <row r="163" spans="1:7" s="23" customFormat="1">
      <c r="A163" s="21"/>
      <c r="B163" s="21"/>
      <c r="C163" s="21"/>
      <c r="D163" s="21"/>
      <c r="E163" s="21"/>
      <c r="F163" s="79"/>
      <c r="G163" s="30"/>
    </row>
    <row r="164" spans="1:7" s="23" customFormat="1">
      <c r="A164" s="21"/>
      <c r="B164" s="21"/>
      <c r="C164" s="21"/>
      <c r="D164" s="21"/>
      <c r="E164" s="21"/>
      <c r="F164" s="79"/>
      <c r="G164" s="30"/>
    </row>
    <row r="165" spans="1:7" s="23" customFormat="1">
      <c r="A165" s="21"/>
      <c r="B165" s="21"/>
      <c r="C165" s="21"/>
      <c r="D165" s="21"/>
      <c r="E165" s="21"/>
      <c r="F165" s="79"/>
      <c r="G165" s="30"/>
    </row>
    <row r="166" spans="1:7" s="23" customFormat="1">
      <c r="A166" s="21"/>
      <c r="B166" s="21"/>
      <c r="C166" s="21"/>
      <c r="D166" s="21"/>
      <c r="E166" s="21"/>
      <c r="F166" s="79"/>
      <c r="G166" s="30"/>
    </row>
    <row r="167" spans="1:7" s="23" customFormat="1">
      <c r="A167" s="21"/>
      <c r="B167" s="21"/>
      <c r="C167" s="21"/>
      <c r="D167" s="21"/>
      <c r="E167" s="21"/>
      <c r="F167" s="79"/>
      <c r="G167" s="30"/>
    </row>
    <row r="168" spans="1:7" s="23" customFormat="1">
      <c r="A168" s="21"/>
      <c r="B168" s="21"/>
      <c r="C168" s="21"/>
      <c r="D168" s="21"/>
      <c r="E168" s="21"/>
      <c r="F168" s="79"/>
      <c r="G168" s="30"/>
    </row>
    <row r="169" spans="1:7" s="23" customFormat="1">
      <c r="A169" s="21"/>
      <c r="B169" s="21"/>
      <c r="C169" s="21"/>
      <c r="D169" s="21"/>
      <c r="E169" s="21"/>
      <c r="F169" s="79"/>
      <c r="G169" s="30"/>
    </row>
    <row r="170" spans="1:7" s="23" customFormat="1">
      <c r="A170" s="21"/>
      <c r="B170" s="21"/>
      <c r="C170" s="21"/>
      <c r="D170" s="21"/>
      <c r="E170" s="21"/>
      <c r="F170" s="79"/>
      <c r="G170" s="30"/>
    </row>
    <row r="171" spans="1:7" s="23" customFormat="1">
      <c r="A171" s="21"/>
      <c r="B171" s="21"/>
      <c r="C171" s="21"/>
      <c r="D171" s="21"/>
      <c r="E171" s="21"/>
      <c r="F171" s="79"/>
      <c r="G171" s="30"/>
    </row>
    <row r="172" spans="1:7" s="23" customFormat="1">
      <c r="A172" s="21"/>
      <c r="B172" s="21"/>
      <c r="C172" s="21"/>
      <c r="D172" s="21"/>
      <c r="E172" s="21"/>
      <c r="F172" s="79"/>
      <c r="G172" s="30"/>
    </row>
    <row r="173" spans="1:7" s="23" customFormat="1">
      <c r="A173" s="21"/>
      <c r="B173" s="21"/>
      <c r="C173" s="21"/>
      <c r="D173" s="21"/>
      <c r="E173" s="21"/>
      <c r="F173" s="79"/>
      <c r="G173" s="30"/>
    </row>
    <row r="174" spans="1:7" s="23" customFormat="1">
      <c r="A174" s="21"/>
      <c r="B174" s="21"/>
      <c r="C174" s="21"/>
      <c r="D174" s="21"/>
      <c r="E174" s="21"/>
      <c r="F174" s="79"/>
      <c r="G174" s="30"/>
    </row>
    <row r="175" spans="1:7" s="23" customFormat="1">
      <c r="A175" s="21"/>
      <c r="B175" s="21"/>
      <c r="C175" s="21"/>
      <c r="D175" s="21"/>
      <c r="E175" s="21"/>
      <c r="F175" s="79"/>
      <c r="G175" s="30"/>
    </row>
    <row r="176" spans="1:7" s="23" customFormat="1">
      <c r="A176" s="21"/>
      <c r="B176" s="21"/>
      <c r="C176" s="21"/>
      <c r="D176" s="21"/>
      <c r="E176" s="21"/>
      <c r="F176" s="79"/>
      <c r="G176" s="30"/>
    </row>
    <row r="177" spans="1:7" s="23" customFormat="1">
      <c r="A177" s="21"/>
      <c r="B177" s="21"/>
      <c r="C177" s="21"/>
      <c r="D177" s="21"/>
      <c r="E177" s="21"/>
      <c r="F177" s="79"/>
      <c r="G177" s="30"/>
    </row>
    <row r="178" spans="1:7" s="23" customFormat="1">
      <c r="A178" s="21"/>
      <c r="B178" s="21"/>
      <c r="C178" s="21"/>
      <c r="D178" s="21"/>
      <c r="E178" s="21"/>
      <c r="F178" s="79"/>
      <c r="G178" s="30"/>
    </row>
    <row r="179" spans="1:7" s="23" customFormat="1">
      <c r="A179" s="21"/>
      <c r="B179" s="21"/>
      <c r="C179" s="21"/>
      <c r="D179" s="21"/>
      <c r="E179" s="21"/>
      <c r="F179" s="79"/>
      <c r="G179" s="30"/>
    </row>
    <row r="180" spans="1:7" s="23" customFormat="1">
      <c r="A180" s="21"/>
      <c r="B180" s="21"/>
      <c r="C180" s="21"/>
      <c r="D180" s="21"/>
      <c r="E180" s="21"/>
      <c r="F180" s="79"/>
      <c r="G180" s="30"/>
    </row>
    <row r="181" spans="1:7" s="23" customFormat="1">
      <c r="A181" s="21"/>
      <c r="B181" s="21"/>
      <c r="C181" s="21"/>
      <c r="D181" s="21"/>
      <c r="E181" s="21"/>
      <c r="F181" s="79"/>
      <c r="G181" s="30"/>
    </row>
    <row r="182" spans="1:7" s="23" customFormat="1">
      <c r="A182" s="21"/>
      <c r="B182" s="21"/>
      <c r="C182" s="21"/>
      <c r="D182" s="21"/>
      <c r="E182" s="21"/>
      <c r="F182" s="79"/>
      <c r="G182" s="30"/>
    </row>
    <row r="183" spans="1:7" s="23" customFormat="1">
      <c r="A183" s="21"/>
      <c r="B183" s="21"/>
      <c r="C183" s="21"/>
      <c r="D183" s="21"/>
      <c r="E183" s="21"/>
      <c r="F183" s="79"/>
      <c r="G183" s="30"/>
    </row>
    <row r="184" spans="1:7" s="23" customFormat="1">
      <c r="A184" s="21"/>
      <c r="B184" s="21"/>
      <c r="C184" s="21"/>
      <c r="D184" s="21"/>
      <c r="E184" s="21"/>
      <c r="F184" s="79"/>
      <c r="G184" s="30"/>
    </row>
    <row r="185" spans="1:7" s="23" customFormat="1">
      <c r="A185" s="21"/>
      <c r="B185" s="21"/>
      <c r="C185" s="21"/>
      <c r="D185" s="21"/>
      <c r="E185" s="21"/>
      <c r="F185" s="79"/>
      <c r="G185" s="30"/>
    </row>
    <row r="186" spans="1:7" s="23" customFormat="1">
      <c r="A186" s="21"/>
      <c r="B186" s="21"/>
      <c r="C186" s="21"/>
      <c r="D186" s="21"/>
      <c r="E186" s="21"/>
      <c r="F186" s="79"/>
      <c r="G186" s="30"/>
    </row>
    <row r="187" spans="1:7" s="23" customFormat="1">
      <c r="A187" s="21"/>
      <c r="B187" s="21"/>
      <c r="C187" s="21"/>
      <c r="D187" s="21"/>
      <c r="E187" s="21"/>
      <c r="F187" s="79"/>
      <c r="G187" s="30"/>
    </row>
    <row r="188" spans="1:7" s="23" customFormat="1">
      <c r="A188" s="21"/>
      <c r="B188" s="21"/>
      <c r="C188" s="21"/>
      <c r="D188" s="21"/>
      <c r="E188" s="21"/>
      <c r="F188" s="79"/>
      <c r="G188" s="30"/>
    </row>
    <row r="189" spans="1:7" s="23" customFormat="1">
      <c r="A189" s="21"/>
      <c r="B189" s="21"/>
      <c r="C189" s="21"/>
      <c r="D189" s="21"/>
      <c r="E189" s="21"/>
      <c r="F189" s="79"/>
      <c r="G189" s="30"/>
    </row>
    <row r="190" spans="1:7" s="23" customFormat="1">
      <c r="A190" s="21"/>
      <c r="B190" s="21"/>
      <c r="C190" s="21"/>
      <c r="D190" s="21"/>
      <c r="E190" s="21"/>
      <c r="F190" s="79"/>
      <c r="G190" s="30"/>
    </row>
    <row r="191" spans="1:7" s="23" customFormat="1">
      <c r="A191" s="21"/>
      <c r="B191" s="21"/>
      <c r="C191" s="21"/>
      <c r="D191" s="21"/>
      <c r="E191" s="21"/>
      <c r="F191" s="79"/>
      <c r="G191" s="30"/>
    </row>
    <row r="192" spans="1:7" s="23" customFormat="1">
      <c r="A192" s="21"/>
      <c r="B192" s="21"/>
      <c r="C192" s="21"/>
      <c r="D192" s="21"/>
      <c r="E192" s="21"/>
      <c r="F192" s="79"/>
      <c r="G192" s="30"/>
    </row>
    <row r="193" spans="1:7" s="23" customFormat="1">
      <c r="A193" s="21"/>
      <c r="B193" s="21"/>
      <c r="C193" s="21"/>
      <c r="D193" s="21"/>
      <c r="E193" s="21"/>
      <c r="F193" s="79"/>
      <c r="G193" s="30"/>
    </row>
    <row r="194" spans="1:7" s="23" customFormat="1">
      <c r="A194" s="21"/>
      <c r="B194" s="21"/>
      <c r="C194" s="21"/>
      <c r="D194" s="21"/>
      <c r="E194" s="21"/>
      <c r="F194" s="79"/>
      <c r="G194" s="30"/>
    </row>
    <row r="195" spans="1:7" s="23" customFormat="1">
      <c r="A195" s="21"/>
      <c r="B195" s="21"/>
      <c r="C195" s="21"/>
      <c r="D195" s="21"/>
      <c r="E195" s="21"/>
      <c r="F195" s="79"/>
      <c r="G195" s="30"/>
    </row>
    <row r="196" spans="1:7" s="23" customFormat="1">
      <c r="A196" s="21"/>
      <c r="B196" s="21"/>
      <c r="C196" s="21"/>
      <c r="D196" s="21"/>
      <c r="E196" s="21"/>
      <c r="F196" s="79"/>
      <c r="G196" s="30"/>
    </row>
    <row r="197" spans="1:7" s="23" customFormat="1">
      <c r="A197" s="21"/>
      <c r="B197" s="21"/>
      <c r="C197" s="21"/>
      <c r="D197" s="21"/>
      <c r="E197" s="21"/>
      <c r="F197" s="79"/>
      <c r="G197" s="30"/>
    </row>
    <row r="198" spans="1:7" s="23" customFormat="1">
      <c r="A198" s="21"/>
      <c r="B198" s="21"/>
      <c r="C198" s="21"/>
      <c r="D198" s="21"/>
      <c r="E198" s="21"/>
      <c r="F198" s="79"/>
      <c r="G198" s="30"/>
    </row>
    <row r="199" spans="1:7" s="23" customFormat="1">
      <c r="A199" s="21"/>
      <c r="B199" s="21"/>
      <c r="C199" s="21"/>
      <c r="D199" s="21"/>
      <c r="E199" s="21"/>
      <c r="F199" s="79"/>
      <c r="G199" s="30"/>
    </row>
    <row r="200" spans="1:7" s="23" customFormat="1">
      <c r="A200" s="21"/>
      <c r="B200" s="21"/>
      <c r="C200" s="21"/>
      <c r="D200" s="21"/>
      <c r="E200" s="21"/>
      <c r="F200" s="79"/>
      <c r="G200" s="30"/>
    </row>
    <row r="201" spans="1:7" s="23" customFormat="1">
      <c r="A201" s="21"/>
      <c r="B201" s="21"/>
      <c r="C201" s="21"/>
      <c r="D201" s="21"/>
      <c r="E201" s="21"/>
      <c r="F201" s="79"/>
      <c r="G201" s="30"/>
    </row>
    <row r="202" spans="1:7" s="23" customFormat="1">
      <c r="A202" s="21"/>
      <c r="B202" s="21"/>
      <c r="C202" s="21"/>
      <c r="D202" s="21"/>
      <c r="E202" s="21"/>
      <c r="F202" s="79"/>
      <c r="G202" s="30"/>
    </row>
    <row r="203" spans="1:7" s="23" customFormat="1">
      <c r="A203" s="21"/>
      <c r="B203" s="21"/>
      <c r="C203" s="21"/>
      <c r="D203" s="21"/>
      <c r="E203" s="21"/>
      <c r="F203" s="79"/>
      <c r="G203" s="30"/>
    </row>
    <row r="204" spans="1:7" s="23" customFormat="1">
      <c r="A204" s="21"/>
      <c r="B204" s="21"/>
      <c r="C204" s="21"/>
      <c r="D204" s="21"/>
      <c r="E204" s="21"/>
      <c r="F204" s="79"/>
      <c r="G204" s="30"/>
    </row>
    <row r="205" spans="1:7" s="23" customFormat="1">
      <c r="A205" s="21"/>
      <c r="B205" s="21"/>
      <c r="C205" s="21"/>
      <c r="D205" s="21"/>
      <c r="E205" s="21"/>
      <c r="F205" s="79"/>
      <c r="G205" s="30"/>
    </row>
    <row r="206" spans="1:7" s="23" customFormat="1">
      <c r="A206" s="21"/>
      <c r="B206" s="21"/>
      <c r="C206" s="21"/>
      <c r="D206" s="21"/>
      <c r="E206" s="21"/>
      <c r="F206" s="79"/>
      <c r="G206" s="30"/>
    </row>
    <row r="207" spans="1:7" s="23" customFormat="1">
      <c r="A207" s="21"/>
      <c r="B207" s="21"/>
      <c r="C207" s="21"/>
      <c r="D207" s="21"/>
      <c r="E207" s="21"/>
      <c r="F207" s="79"/>
      <c r="G207" s="30"/>
    </row>
    <row r="208" spans="1:7" s="23" customFormat="1">
      <c r="A208" s="21"/>
      <c r="B208" s="21"/>
      <c r="C208" s="21"/>
      <c r="D208" s="21"/>
      <c r="E208" s="21"/>
      <c r="F208" s="79"/>
      <c r="G208" s="30"/>
    </row>
    <row r="209" spans="1:7" s="23" customFormat="1">
      <c r="A209" s="21"/>
      <c r="B209" s="21"/>
      <c r="C209" s="21"/>
      <c r="D209" s="21"/>
      <c r="E209" s="21"/>
      <c r="F209" s="79"/>
      <c r="G209" s="30"/>
    </row>
    <row r="210" spans="1:7" s="23" customFormat="1">
      <c r="A210" s="21"/>
      <c r="B210" s="21"/>
      <c r="C210" s="21"/>
      <c r="D210" s="21"/>
      <c r="E210" s="21"/>
      <c r="F210" s="79"/>
      <c r="G210" s="30"/>
    </row>
    <row r="211" spans="1:7" s="23" customFormat="1">
      <c r="A211" s="21"/>
      <c r="B211" s="21"/>
      <c r="C211" s="21"/>
      <c r="D211" s="21"/>
      <c r="E211" s="21"/>
      <c r="F211" s="79"/>
      <c r="G211" s="30"/>
    </row>
    <row r="212" spans="1:7" s="23" customFormat="1">
      <c r="A212" s="21"/>
      <c r="B212" s="21"/>
      <c r="C212" s="21"/>
      <c r="D212" s="21"/>
      <c r="E212" s="21"/>
      <c r="F212" s="79"/>
      <c r="G212" s="30"/>
    </row>
    <row r="213" spans="1:7" s="23" customFormat="1">
      <c r="A213" s="21"/>
      <c r="B213" s="21"/>
      <c r="C213" s="21"/>
      <c r="D213" s="21"/>
      <c r="E213" s="21"/>
      <c r="F213" s="79"/>
      <c r="G213" s="30"/>
    </row>
    <row r="214" spans="1:7" s="23" customFormat="1">
      <c r="A214" s="21"/>
      <c r="B214" s="21"/>
      <c r="C214" s="21"/>
      <c r="D214" s="21"/>
      <c r="E214" s="21"/>
      <c r="F214" s="79"/>
      <c r="G214" s="30"/>
    </row>
    <row r="215" spans="1:7" s="23" customFormat="1">
      <c r="A215" s="21"/>
      <c r="B215" s="21"/>
      <c r="C215" s="21"/>
      <c r="D215" s="21"/>
      <c r="E215" s="21"/>
      <c r="F215" s="79"/>
      <c r="G215" s="30"/>
    </row>
    <row r="216" spans="1:7">
      <c r="A216" s="21"/>
      <c r="B216" s="21"/>
      <c r="C216" s="21"/>
      <c r="D216" s="21"/>
      <c r="E216" s="21"/>
      <c r="F216" s="79"/>
      <c r="G216" s="30"/>
    </row>
  </sheetData>
  <mergeCells count="2">
    <mergeCell ref="A9:G9"/>
    <mergeCell ref="A11:G11"/>
  </mergeCells>
  <printOptions horizontalCentered="1"/>
  <pageMargins left="0.78740157480314965" right="0.39370078740157483" top="0.39370078740157483" bottom="0.39370078740157483" header="0" footer="0"/>
  <pageSetup paperSize="9" orientation="portrait" useFirstPageNumber="1" r:id="rId1"/>
  <headerFooter alignWithMargins="0">
    <oddFooter>&amp;C&amp;"Arial,Poševno"&amp;8Stran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I113"/>
  <sheetViews>
    <sheetView view="pageBreakPreview" topLeftCell="A10" zoomScaleNormal="100" zoomScaleSheetLayoutView="115" workbookViewId="0">
      <selection activeCell="F19" sqref="F19"/>
    </sheetView>
  </sheetViews>
  <sheetFormatPr defaultColWidth="8.85546875" defaultRowHeight="12.75"/>
  <cols>
    <col min="1" max="1" width="5.7109375" style="356" customWidth="1"/>
    <col min="2" max="2" width="6.7109375" style="355" customWidth="1"/>
    <col min="3" max="3" width="36" style="354" customWidth="1"/>
    <col min="4" max="4" width="6.7109375" style="353" customWidth="1"/>
    <col min="5" max="5" width="9.28515625" style="352" customWidth="1"/>
    <col min="6" max="6" width="15.42578125" style="351" customWidth="1"/>
    <col min="7" max="7" width="16.5703125" style="350" customWidth="1"/>
    <col min="8" max="8" width="8.85546875" style="349" hidden="1" customWidth="1"/>
    <col min="9" max="16384" width="8.85546875" style="348"/>
  </cols>
  <sheetData>
    <row r="1" spans="1:9" customFormat="1" ht="11.1" customHeight="1">
      <c r="A1" s="7"/>
      <c r="C1" s="8"/>
      <c r="D1" s="9"/>
      <c r="E1" s="372" t="s">
        <v>24</v>
      </c>
      <c r="F1" s="13"/>
      <c r="G1" s="13"/>
      <c r="H1" s="349"/>
    </row>
    <row r="2" spans="1:9" customFormat="1" ht="11.1" customHeight="1">
      <c r="A2" s="7"/>
      <c r="C2" s="8"/>
      <c r="D2" s="9"/>
      <c r="E2" s="372" t="s">
        <v>25</v>
      </c>
      <c r="F2" s="13"/>
      <c r="G2" s="13"/>
      <c r="H2" s="349"/>
    </row>
    <row r="3" spans="1:9" customFormat="1" ht="11.1" customHeight="1">
      <c r="A3" s="7"/>
      <c r="C3" s="8"/>
      <c r="D3" s="9"/>
      <c r="E3" s="371" t="s">
        <v>26</v>
      </c>
      <c r="F3" s="13"/>
      <c r="G3" s="13"/>
      <c r="H3" s="349"/>
    </row>
    <row r="4" spans="1:9" customFormat="1" ht="11.1" customHeight="1">
      <c r="A4" s="7"/>
      <c r="C4" s="8"/>
      <c r="D4" s="9"/>
      <c r="E4" s="371"/>
      <c r="F4" s="13"/>
      <c r="G4" s="13"/>
      <c r="H4" s="349"/>
    </row>
    <row r="5" spans="1:9" customFormat="1" ht="11.1" customHeight="1">
      <c r="A5" s="7"/>
      <c r="C5" s="10"/>
      <c r="D5" s="9"/>
      <c r="E5" s="371" t="s">
        <v>27</v>
      </c>
      <c r="F5" s="13"/>
      <c r="G5" s="13"/>
      <c r="H5" s="349"/>
    </row>
    <row r="6" spans="1:9" customFormat="1" ht="11.1" customHeight="1">
      <c r="A6" s="18"/>
      <c r="B6" s="14"/>
      <c r="C6" s="14"/>
      <c r="D6" s="19"/>
      <c r="E6" s="371" t="s">
        <v>167</v>
      </c>
      <c r="F6" s="20"/>
      <c r="G6" s="370"/>
      <c r="H6" s="349"/>
    </row>
    <row r="7" spans="1:9" customFormat="1" ht="12.75" customHeight="1">
      <c r="A7" s="18"/>
      <c r="B7" s="14"/>
      <c r="C7" s="14"/>
      <c r="D7" s="19"/>
      <c r="E7" s="16"/>
      <c r="F7" s="20"/>
      <c r="G7" s="370"/>
      <c r="H7" s="349"/>
    </row>
    <row r="8" spans="1:9" customFormat="1" ht="12.75" customHeight="1">
      <c r="A8" s="18"/>
      <c r="B8" s="14"/>
      <c r="C8" s="14"/>
      <c r="D8" s="19"/>
      <c r="E8" s="16"/>
      <c r="F8" s="20"/>
      <c r="G8" s="370"/>
      <c r="H8" s="349"/>
    </row>
    <row r="9" spans="1:9" ht="18">
      <c r="A9" s="562" t="s">
        <v>319</v>
      </c>
      <c r="B9" s="563"/>
      <c r="C9" s="563"/>
      <c r="D9" s="563"/>
      <c r="E9" s="563"/>
      <c r="F9" s="563"/>
      <c r="G9" s="563"/>
    </row>
    <row r="10" spans="1:9" s="359" customFormat="1" ht="13.5" thickBot="1">
      <c r="A10" s="179"/>
      <c r="B10" s="180"/>
      <c r="C10" s="36"/>
      <c r="D10" s="181"/>
      <c r="E10" s="75"/>
      <c r="F10" s="74"/>
      <c r="G10" s="75"/>
      <c r="H10" s="361"/>
      <c r="I10" s="360"/>
    </row>
    <row r="11" spans="1:9" s="359" customFormat="1" ht="24.95" customHeight="1" thickBot="1">
      <c r="A11" s="527" t="s">
        <v>161</v>
      </c>
      <c r="B11" s="528"/>
      <c r="C11" s="199" t="s">
        <v>162</v>
      </c>
      <c r="D11" s="200" t="s">
        <v>141</v>
      </c>
      <c r="E11" s="200" t="s">
        <v>140</v>
      </c>
      <c r="F11" s="200" t="s">
        <v>142</v>
      </c>
      <c r="G11" s="201" t="s">
        <v>143</v>
      </c>
      <c r="H11" s="361"/>
      <c r="I11" s="360"/>
    </row>
    <row r="12" spans="1:9" s="368" customFormat="1" ht="15" customHeight="1">
      <c r="A12" s="202"/>
      <c r="B12" s="203"/>
      <c r="C12" s="202"/>
      <c r="D12" s="204"/>
      <c r="E12" s="204"/>
      <c r="F12" s="204"/>
      <c r="G12" s="204"/>
      <c r="H12" s="361"/>
      <c r="I12" s="369"/>
    </row>
    <row r="13" spans="1:9" s="359" customFormat="1">
      <c r="A13" s="207" t="s">
        <v>105</v>
      </c>
      <c r="B13" s="367"/>
      <c r="C13" s="196"/>
      <c r="D13" s="208"/>
      <c r="E13" s="40"/>
      <c r="F13" s="39"/>
      <c r="G13" s="40"/>
      <c r="H13" s="361"/>
      <c r="I13" s="360"/>
    </row>
    <row r="14" spans="1:9" s="359" customFormat="1">
      <c r="A14" s="207"/>
      <c r="B14" s="367"/>
      <c r="C14" s="196"/>
      <c r="D14" s="208"/>
      <c r="E14" s="40"/>
      <c r="F14" s="39"/>
      <c r="G14" s="40"/>
      <c r="H14" s="361"/>
      <c r="I14" s="360"/>
    </row>
    <row r="15" spans="1:9" s="359" customFormat="1">
      <c r="A15" s="366" t="s">
        <v>318</v>
      </c>
      <c r="B15" s="365"/>
      <c r="C15" s="196"/>
      <c r="D15" s="208"/>
      <c r="E15" s="40"/>
      <c r="F15" s="39"/>
      <c r="G15" s="40"/>
      <c r="H15" s="361"/>
      <c r="I15" s="360"/>
    </row>
    <row r="16" spans="1:9" s="359" customFormat="1" ht="38.25">
      <c r="A16" s="209" t="s">
        <v>137</v>
      </c>
      <c r="B16" s="210" t="s">
        <v>317</v>
      </c>
      <c r="C16" s="211" t="s">
        <v>316</v>
      </c>
      <c r="H16" s="361">
        <v>22</v>
      </c>
      <c r="I16" s="360"/>
    </row>
    <row r="17" spans="1:9" s="359" customFormat="1">
      <c r="A17" s="364"/>
      <c r="C17" s="363" t="s">
        <v>315</v>
      </c>
      <c r="H17" s="361"/>
      <c r="I17" s="360"/>
    </row>
    <row r="18" spans="1:9" s="359" customFormat="1">
      <c r="A18" s="364"/>
      <c r="C18" s="211" t="s">
        <v>310</v>
      </c>
      <c r="D18" s="208" t="s">
        <v>131</v>
      </c>
      <c r="E18" s="40">
        <v>1</v>
      </c>
      <c r="F18" s="39"/>
      <c r="G18" s="40">
        <f>+E18*F18</f>
        <v>0</v>
      </c>
      <c r="H18" s="361"/>
      <c r="I18" s="360"/>
    </row>
    <row r="19" spans="1:9" s="359" customFormat="1">
      <c r="A19" s="364"/>
      <c r="B19" s="210"/>
      <c r="C19" s="211" t="s">
        <v>309</v>
      </c>
      <c r="D19" s="208" t="s">
        <v>303</v>
      </c>
      <c r="E19" s="40">
        <v>45</v>
      </c>
      <c r="F19" s="39"/>
      <c r="G19" s="40">
        <f>+E19*F19</f>
        <v>0</v>
      </c>
      <c r="H19" s="361"/>
      <c r="I19" s="360"/>
    </row>
    <row r="20" spans="1:9" s="359" customFormat="1">
      <c r="A20" s="364"/>
      <c r="B20" s="210"/>
      <c r="C20" s="363" t="s">
        <v>314</v>
      </c>
      <c r="H20" s="361"/>
      <c r="I20" s="360"/>
    </row>
    <row r="21" spans="1:9" s="359" customFormat="1">
      <c r="A21" s="364"/>
      <c r="B21" s="210"/>
      <c r="C21" s="211" t="s">
        <v>310</v>
      </c>
      <c r="D21" s="208" t="s">
        <v>131</v>
      </c>
      <c r="E21" s="40">
        <v>1</v>
      </c>
      <c r="F21" s="39"/>
      <c r="G21" s="40">
        <f>+E21*F21</f>
        <v>0</v>
      </c>
      <c r="H21" s="361"/>
      <c r="I21" s="360"/>
    </row>
    <row r="22" spans="1:9" s="359" customFormat="1">
      <c r="A22" s="364"/>
      <c r="B22" s="210"/>
      <c r="C22" s="211" t="s">
        <v>309</v>
      </c>
      <c r="D22" s="208" t="s">
        <v>303</v>
      </c>
      <c r="E22" s="40">
        <v>30</v>
      </c>
      <c r="F22" s="39"/>
      <c r="G22" s="40">
        <f>+E22*F22</f>
        <v>0</v>
      </c>
      <c r="H22" s="361"/>
      <c r="I22" s="360"/>
    </row>
    <row r="23" spans="1:9" s="359" customFormat="1">
      <c r="A23" s="212"/>
      <c r="B23" s="210"/>
      <c r="C23" s="211"/>
      <c r="D23" s="208"/>
      <c r="E23" s="40"/>
      <c r="F23" s="39"/>
      <c r="G23" s="40"/>
      <c r="H23" s="361"/>
      <c r="I23" s="360"/>
    </row>
    <row r="24" spans="1:9" s="359" customFormat="1" ht="38.25">
      <c r="A24" s="209" t="s">
        <v>138</v>
      </c>
      <c r="B24" s="210" t="s">
        <v>313</v>
      </c>
      <c r="C24" s="211" t="s">
        <v>312</v>
      </c>
      <c r="D24" s="208"/>
      <c r="E24" s="40"/>
      <c r="F24" s="39"/>
      <c r="G24" s="40"/>
      <c r="H24" s="361"/>
      <c r="I24" s="360"/>
    </row>
    <row r="25" spans="1:9" s="359" customFormat="1">
      <c r="A25" s="212"/>
      <c r="B25" s="210"/>
      <c r="C25" s="363" t="s">
        <v>311</v>
      </c>
      <c r="D25" s="208"/>
      <c r="E25" s="40"/>
      <c r="F25" s="39"/>
      <c r="G25" s="40"/>
      <c r="H25" s="361"/>
      <c r="I25" s="360"/>
    </row>
    <row r="26" spans="1:9" s="359" customFormat="1">
      <c r="A26" s="212"/>
      <c r="B26" s="210"/>
      <c r="C26" s="211" t="s">
        <v>310</v>
      </c>
      <c r="D26" s="208" t="s">
        <v>131</v>
      </c>
      <c r="E26" s="40">
        <v>1</v>
      </c>
      <c r="F26" s="39"/>
      <c r="G26" s="40">
        <f>+E26*F26</f>
        <v>0</v>
      </c>
      <c r="H26" s="361"/>
      <c r="I26" s="360"/>
    </row>
    <row r="27" spans="1:9" s="359" customFormat="1">
      <c r="A27" s="212"/>
      <c r="B27" s="210"/>
      <c r="C27" s="211" t="s">
        <v>309</v>
      </c>
      <c r="D27" s="208" t="s">
        <v>303</v>
      </c>
      <c r="E27" s="40">
        <v>5</v>
      </c>
      <c r="F27" s="39"/>
      <c r="G27" s="40">
        <f>+E27*F27</f>
        <v>0</v>
      </c>
      <c r="H27" s="361"/>
      <c r="I27" s="360"/>
    </row>
    <row r="28" spans="1:9" s="359" customFormat="1" ht="14.25" customHeight="1">
      <c r="A28" s="212"/>
      <c r="B28" s="210"/>
      <c r="C28" s="211" t="s">
        <v>308</v>
      </c>
      <c r="D28" s="208" t="s">
        <v>134</v>
      </c>
      <c r="E28" s="40">
        <f>+E27*10*2</f>
        <v>100</v>
      </c>
      <c r="F28" s="39"/>
      <c r="G28" s="40">
        <f>+E28*F28</f>
        <v>0</v>
      </c>
      <c r="H28" s="361"/>
      <c r="I28" s="360"/>
    </row>
    <row r="29" spans="1:9" s="359" customFormat="1">
      <c r="A29" s="212"/>
      <c r="B29" s="210"/>
      <c r="C29" s="211"/>
      <c r="D29" s="208"/>
      <c r="E29" s="40"/>
      <c r="F29" s="39"/>
      <c r="G29" s="40"/>
      <c r="H29" s="361"/>
      <c r="I29" s="360"/>
    </row>
    <row r="30" spans="1:9" s="359" customFormat="1" ht="76.5">
      <c r="A30" s="212" t="s">
        <v>72</v>
      </c>
      <c r="B30" s="210"/>
      <c r="C30" s="211" t="s">
        <v>307</v>
      </c>
      <c r="D30" s="208"/>
      <c r="E30" s="40"/>
      <c r="F30" s="152"/>
      <c r="G30" s="40"/>
      <c r="H30" s="361"/>
      <c r="I30" s="360"/>
    </row>
    <row r="31" spans="1:9" s="359" customFormat="1">
      <c r="A31" s="212"/>
      <c r="B31" s="210"/>
      <c r="C31" s="363" t="s">
        <v>306</v>
      </c>
      <c r="H31" s="361"/>
      <c r="I31" s="360"/>
    </row>
    <row r="32" spans="1:9" s="359" customFormat="1">
      <c r="A32" s="212"/>
      <c r="B32" s="210"/>
      <c r="C32" s="211" t="s">
        <v>305</v>
      </c>
      <c r="D32" s="208" t="s">
        <v>131</v>
      </c>
      <c r="E32" s="40">
        <v>2</v>
      </c>
      <c r="F32" s="39"/>
      <c r="G32" s="40">
        <f>+E32*F32</f>
        <v>0</v>
      </c>
      <c r="H32" s="361"/>
      <c r="I32" s="360"/>
    </row>
    <row r="33" spans="1:9" s="359" customFormat="1">
      <c r="A33" s="212"/>
      <c r="B33" s="210"/>
      <c r="C33" s="211" t="s">
        <v>304</v>
      </c>
      <c r="D33" s="208" t="s">
        <v>303</v>
      </c>
      <c r="E33" s="40">
        <f>30+45</f>
        <v>75</v>
      </c>
      <c r="F33" s="39"/>
      <c r="G33" s="40">
        <f>+E33*F33</f>
        <v>0</v>
      </c>
      <c r="H33" s="361"/>
      <c r="I33" s="360"/>
    </row>
    <row r="34" spans="1:9" s="359" customFormat="1" ht="13.5" thickBot="1">
      <c r="A34" s="362"/>
      <c r="B34" s="213"/>
      <c r="C34" s="211"/>
      <c r="D34" s="208"/>
      <c r="E34" s="40"/>
      <c r="F34" s="39"/>
      <c r="G34" s="40"/>
      <c r="H34" s="361"/>
      <c r="I34" s="360"/>
    </row>
    <row r="35" spans="1:9" s="359" customFormat="1" ht="14.25" thickTop="1" thickBot="1">
      <c r="A35" s="362"/>
      <c r="B35" s="213"/>
      <c r="C35" s="211"/>
      <c r="D35" s="208"/>
      <c r="E35" s="254" t="s">
        <v>159</v>
      </c>
      <c r="F35" s="228"/>
      <c r="G35" s="220">
        <f>SUM(G16:G33)</f>
        <v>0</v>
      </c>
      <c r="H35" s="361"/>
      <c r="I35" s="360"/>
    </row>
    <row r="36" spans="1:9" s="359" customFormat="1" ht="13.5" thickTop="1">
      <c r="A36" s="362"/>
      <c r="B36" s="213"/>
      <c r="C36" s="211"/>
      <c r="D36" s="208"/>
      <c r="E36" s="40"/>
      <c r="F36" s="39"/>
      <c r="G36" s="40"/>
      <c r="H36" s="361"/>
      <c r="I36" s="360"/>
    </row>
    <row r="37" spans="1:9" s="359" customFormat="1">
      <c r="A37" s="207" t="s">
        <v>302</v>
      </c>
      <c r="B37" s="213"/>
      <c r="C37" s="211"/>
      <c r="D37" s="208"/>
      <c r="E37" s="40"/>
      <c r="F37" s="39"/>
      <c r="G37" s="40"/>
      <c r="H37" s="361"/>
      <c r="I37" s="360"/>
    </row>
    <row r="38" spans="1:9" s="359" customFormat="1">
      <c r="A38" s="362"/>
      <c r="B38" s="213"/>
      <c r="C38" s="211"/>
      <c r="D38" s="208"/>
      <c r="E38" s="40"/>
      <c r="F38" s="39"/>
      <c r="G38" s="40"/>
      <c r="H38" s="361"/>
      <c r="I38" s="360"/>
    </row>
    <row r="39" spans="1:9">
      <c r="A39" s="308" t="s">
        <v>301</v>
      </c>
      <c r="B39" s="358"/>
      <c r="C39" s="36"/>
      <c r="D39" s="245"/>
      <c r="E39" s="246"/>
      <c r="F39" s="39"/>
      <c r="G39" s="40"/>
    </row>
    <row r="40" spans="1:9" ht="25.5">
      <c r="A40" s="251" t="s">
        <v>83</v>
      </c>
      <c r="B40" s="252"/>
      <c r="C40" s="211" t="s">
        <v>300</v>
      </c>
      <c r="D40" s="253" t="s">
        <v>131</v>
      </c>
      <c r="E40" s="250">
        <v>1</v>
      </c>
      <c r="F40" s="39"/>
      <c r="G40" s="40">
        <f>+E40*F40</f>
        <v>0</v>
      </c>
    </row>
    <row r="41" spans="1:9">
      <c r="A41" s="272"/>
      <c r="B41" s="249"/>
      <c r="C41" s="36"/>
      <c r="D41" s="245"/>
      <c r="E41" s="246"/>
      <c r="F41" s="74"/>
      <c r="G41" s="40"/>
    </row>
    <row r="42" spans="1:9" ht="15.75" customHeight="1">
      <c r="A42" s="251" t="s">
        <v>84</v>
      </c>
      <c r="B42" s="252"/>
      <c r="C42" s="211" t="s">
        <v>299</v>
      </c>
      <c r="D42" s="253" t="s">
        <v>131</v>
      </c>
      <c r="E42" s="250">
        <v>1</v>
      </c>
      <c r="F42" s="39"/>
      <c r="G42" s="40">
        <f>+E42*F42</f>
        <v>0</v>
      </c>
    </row>
    <row r="43" spans="1:9" s="357" customFormat="1" ht="13.5" thickBot="1">
      <c r="A43" s="272"/>
      <c r="B43" s="249"/>
      <c r="C43" s="36"/>
      <c r="D43" s="245"/>
      <c r="E43" s="246"/>
      <c r="F43" s="74"/>
      <c r="G43" s="40"/>
      <c r="H43" s="349"/>
    </row>
    <row r="44" spans="1:9" s="357" customFormat="1" ht="14.25" thickTop="1" thickBot="1">
      <c r="A44" s="272"/>
      <c r="B44" s="285"/>
      <c r="C44" s="36"/>
      <c r="D44" s="245"/>
      <c r="E44" s="254" t="s">
        <v>160</v>
      </c>
      <c r="F44" s="228"/>
      <c r="G44" s="220">
        <f>SUM(G40:G42)</f>
        <v>0</v>
      </c>
      <c r="H44" s="349"/>
    </row>
    <row r="45" spans="1:9" ht="13.5" thickTop="1">
      <c r="A45" s="35"/>
      <c r="B45" s="169"/>
      <c r="C45" s="36"/>
      <c r="D45" s="37"/>
      <c r="E45" s="73"/>
      <c r="F45" s="74"/>
      <c r="G45" s="75"/>
    </row>
    <row r="46" spans="1:9">
      <c r="A46" s="35"/>
      <c r="B46" s="169"/>
      <c r="C46" s="36"/>
      <c r="D46" s="37"/>
      <c r="E46" s="73"/>
      <c r="F46" s="74"/>
      <c r="G46" s="75"/>
    </row>
    <row r="47" spans="1:9">
      <c r="A47" s="35"/>
      <c r="B47" s="169"/>
      <c r="C47" s="36"/>
      <c r="D47" s="37"/>
      <c r="E47" s="73"/>
      <c r="F47" s="74"/>
      <c r="G47" s="75"/>
    </row>
    <row r="48" spans="1:9">
      <c r="A48" s="35"/>
      <c r="B48" s="169"/>
      <c r="C48" s="36"/>
      <c r="D48" s="37"/>
      <c r="E48" s="73"/>
      <c r="F48" s="74"/>
      <c r="G48" s="75"/>
    </row>
    <row r="49" spans="1:7">
      <c r="A49" s="35"/>
      <c r="B49" s="169"/>
      <c r="C49" s="36"/>
      <c r="D49" s="37"/>
      <c r="E49" s="73"/>
      <c r="F49" s="74"/>
      <c r="G49" s="75"/>
    </row>
    <row r="50" spans="1:7">
      <c r="A50" s="35"/>
      <c r="B50" s="169"/>
      <c r="C50" s="36"/>
      <c r="D50" s="37"/>
      <c r="E50" s="73"/>
      <c r="F50" s="74"/>
      <c r="G50" s="75"/>
    </row>
    <row r="51" spans="1:7">
      <c r="A51" s="35"/>
      <c r="B51" s="169"/>
      <c r="C51" s="36"/>
      <c r="D51" s="37"/>
      <c r="E51" s="73"/>
      <c r="F51" s="74"/>
      <c r="G51" s="75"/>
    </row>
    <row r="52" spans="1:7">
      <c r="A52" s="35"/>
      <c r="B52" s="169"/>
      <c r="C52" s="36"/>
      <c r="D52" s="37"/>
      <c r="E52" s="73"/>
      <c r="F52" s="74"/>
      <c r="G52" s="75"/>
    </row>
    <row r="53" spans="1:7">
      <c r="A53" s="35"/>
      <c r="B53" s="169"/>
      <c r="C53" s="36"/>
      <c r="D53" s="37"/>
      <c r="E53" s="73"/>
      <c r="F53" s="74"/>
      <c r="G53" s="75"/>
    </row>
    <row r="54" spans="1:7">
      <c r="A54" s="35"/>
      <c r="B54" s="169"/>
      <c r="C54" s="36"/>
      <c r="D54" s="37"/>
      <c r="E54" s="73"/>
      <c r="F54" s="74"/>
      <c r="G54" s="75"/>
    </row>
    <row r="55" spans="1:7">
      <c r="A55" s="35"/>
      <c r="B55" s="169"/>
      <c r="C55" s="36"/>
      <c r="D55" s="37"/>
      <c r="E55" s="73"/>
      <c r="F55" s="74"/>
      <c r="G55" s="75"/>
    </row>
    <row r="56" spans="1:7">
      <c r="A56" s="35"/>
      <c r="B56" s="169"/>
      <c r="C56" s="36"/>
      <c r="D56" s="37"/>
      <c r="E56" s="73"/>
      <c r="F56" s="74"/>
      <c r="G56" s="75"/>
    </row>
    <row r="57" spans="1:7">
      <c r="A57" s="35"/>
      <c r="B57" s="169"/>
      <c r="C57" s="36"/>
      <c r="D57" s="37"/>
      <c r="E57" s="73"/>
      <c r="F57" s="74"/>
      <c r="G57" s="75"/>
    </row>
    <row r="58" spans="1:7">
      <c r="A58" s="35"/>
      <c r="B58" s="169"/>
      <c r="C58" s="36"/>
      <c r="D58" s="37"/>
      <c r="E58" s="73"/>
      <c r="F58" s="74"/>
      <c r="G58" s="75"/>
    </row>
    <row r="59" spans="1:7">
      <c r="A59" s="35"/>
      <c r="B59" s="169"/>
      <c r="C59" s="36"/>
      <c r="D59" s="37"/>
      <c r="E59" s="73"/>
      <c r="F59" s="74"/>
      <c r="G59" s="75"/>
    </row>
    <row r="60" spans="1:7">
      <c r="A60" s="35"/>
      <c r="B60" s="169"/>
      <c r="C60" s="36"/>
      <c r="D60" s="37"/>
      <c r="E60" s="73"/>
      <c r="F60" s="74"/>
      <c r="G60" s="75"/>
    </row>
    <row r="61" spans="1:7">
      <c r="A61" s="35"/>
      <c r="B61" s="169"/>
      <c r="C61" s="36"/>
      <c r="D61" s="37"/>
      <c r="E61" s="73"/>
      <c r="F61" s="74"/>
      <c r="G61" s="75"/>
    </row>
    <row r="62" spans="1:7">
      <c r="A62" s="35"/>
      <c r="B62" s="169"/>
      <c r="C62" s="36"/>
      <c r="D62" s="37"/>
      <c r="E62" s="73"/>
      <c r="F62" s="74"/>
      <c r="G62" s="75"/>
    </row>
    <row r="63" spans="1:7">
      <c r="A63" s="35"/>
      <c r="B63" s="169"/>
      <c r="C63" s="36"/>
      <c r="D63" s="37"/>
      <c r="E63" s="73"/>
      <c r="F63" s="74"/>
      <c r="G63" s="75"/>
    </row>
    <row r="64" spans="1:7">
      <c r="A64" s="35"/>
      <c r="B64" s="169"/>
      <c r="C64" s="36"/>
      <c r="D64" s="37"/>
      <c r="E64" s="73"/>
      <c r="F64" s="74"/>
      <c r="G64" s="75"/>
    </row>
    <row r="65" spans="1:7">
      <c r="A65" s="35"/>
      <c r="B65" s="169"/>
      <c r="C65" s="36"/>
      <c r="D65" s="37"/>
      <c r="E65" s="73"/>
      <c r="F65" s="74"/>
      <c r="G65" s="75"/>
    </row>
    <row r="66" spans="1:7">
      <c r="A66" s="35"/>
      <c r="B66" s="169"/>
      <c r="C66" s="36"/>
      <c r="D66" s="37"/>
      <c r="E66" s="73"/>
      <c r="F66" s="74"/>
      <c r="G66" s="75"/>
    </row>
    <row r="67" spans="1:7">
      <c r="A67" s="35"/>
      <c r="B67" s="169"/>
      <c r="C67" s="36"/>
      <c r="D67" s="37"/>
      <c r="E67" s="73"/>
      <c r="F67" s="74"/>
      <c r="G67" s="75"/>
    </row>
    <row r="68" spans="1:7">
      <c r="A68" s="35"/>
      <c r="B68" s="169"/>
      <c r="C68" s="36"/>
      <c r="D68" s="37"/>
      <c r="E68" s="73"/>
      <c r="F68" s="74"/>
      <c r="G68" s="75"/>
    </row>
    <row r="69" spans="1:7">
      <c r="A69" s="35"/>
      <c r="B69" s="169"/>
      <c r="C69" s="36"/>
      <c r="D69" s="37"/>
      <c r="E69" s="73"/>
      <c r="F69" s="74"/>
      <c r="G69" s="75"/>
    </row>
    <row r="70" spans="1:7">
      <c r="A70" s="35"/>
      <c r="B70" s="169"/>
      <c r="C70" s="36"/>
      <c r="D70" s="37"/>
      <c r="E70" s="73"/>
      <c r="F70" s="74"/>
      <c r="G70" s="75"/>
    </row>
    <row r="71" spans="1:7">
      <c r="A71" s="35"/>
      <c r="B71" s="169"/>
      <c r="C71" s="36"/>
      <c r="D71" s="37"/>
      <c r="E71" s="73"/>
      <c r="F71" s="74"/>
      <c r="G71" s="75"/>
    </row>
    <row r="72" spans="1:7">
      <c r="A72" s="35"/>
      <c r="B72" s="169"/>
      <c r="C72" s="36"/>
      <c r="D72" s="37"/>
      <c r="E72" s="73"/>
      <c r="F72" s="74"/>
      <c r="G72" s="75"/>
    </row>
    <row r="73" spans="1:7">
      <c r="A73" s="35"/>
      <c r="B73" s="169"/>
      <c r="C73" s="36"/>
      <c r="D73" s="37"/>
      <c r="E73" s="73"/>
      <c r="F73" s="74"/>
      <c r="G73" s="75"/>
    </row>
    <row r="74" spans="1:7">
      <c r="A74" s="35"/>
      <c r="B74" s="169"/>
      <c r="C74" s="36"/>
      <c r="D74" s="37"/>
      <c r="E74" s="73"/>
      <c r="F74" s="74"/>
      <c r="G74" s="75"/>
    </row>
    <row r="75" spans="1:7">
      <c r="A75" s="35"/>
      <c r="B75" s="169"/>
      <c r="C75" s="36"/>
      <c r="D75" s="37"/>
      <c r="E75" s="73"/>
      <c r="F75" s="74"/>
      <c r="G75" s="75"/>
    </row>
    <row r="76" spans="1:7">
      <c r="A76" s="35"/>
      <c r="B76" s="169"/>
      <c r="C76" s="36"/>
      <c r="D76" s="37"/>
      <c r="E76" s="73"/>
      <c r="F76" s="74"/>
      <c r="G76" s="75"/>
    </row>
    <row r="77" spans="1:7">
      <c r="A77" s="35"/>
      <c r="B77" s="169"/>
      <c r="C77" s="36"/>
      <c r="D77" s="37"/>
      <c r="E77" s="73"/>
      <c r="F77" s="74"/>
      <c r="G77" s="75"/>
    </row>
    <row r="78" spans="1:7">
      <c r="A78" s="35"/>
      <c r="B78" s="169"/>
      <c r="C78" s="36"/>
      <c r="D78" s="37"/>
      <c r="E78" s="73"/>
      <c r="F78" s="74"/>
      <c r="G78" s="75"/>
    </row>
    <row r="79" spans="1:7">
      <c r="A79" s="35"/>
      <c r="B79" s="169"/>
      <c r="C79" s="36"/>
      <c r="D79" s="37"/>
      <c r="E79" s="73"/>
      <c r="F79" s="74"/>
      <c r="G79" s="75"/>
    </row>
    <row r="80" spans="1:7">
      <c r="A80" s="35"/>
      <c r="B80" s="169"/>
      <c r="C80" s="36"/>
      <c r="D80" s="37"/>
      <c r="E80" s="73"/>
      <c r="F80" s="74"/>
      <c r="G80" s="75"/>
    </row>
    <row r="81" spans="1:7">
      <c r="A81" s="35"/>
      <c r="B81" s="169"/>
      <c r="C81" s="36"/>
      <c r="D81" s="37"/>
      <c r="E81" s="73"/>
      <c r="F81" s="74"/>
      <c r="G81" s="75"/>
    </row>
    <row r="82" spans="1:7">
      <c r="A82" s="35"/>
      <c r="B82" s="169"/>
      <c r="C82" s="36"/>
      <c r="D82" s="37"/>
      <c r="E82" s="73"/>
      <c r="F82" s="74"/>
      <c r="G82" s="75"/>
    </row>
    <row r="83" spans="1:7">
      <c r="A83" s="35"/>
      <c r="B83" s="169"/>
      <c r="C83" s="36"/>
      <c r="D83" s="37"/>
      <c r="E83" s="73"/>
      <c r="F83" s="74"/>
      <c r="G83" s="75"/>
    </row>
    <row r="84" spans="1:7">
      <c r="A84" s="35"/>
      <c r="B84" s="169"/>
      <c r="C84" s="36"/>
      <c r="D84" s="37"/>
      <c r="E84" s="73"/>
      <c r="F84" s="74"/>
      <c r="G84" s="75"/>
    </row>
    <row r="85" spans="1:7">
      <c r="A85" s="35"/>
      <c r="B85" s="169"/>
      <c r="C85" s="36"/>
      <c r="D85" s="37"/>
      <c r="E85" s="73"/>
      <c r="F85" s="74"/>
      <c r="G85" s="75"/>
    </row>
    <row r="86" spans="1:7">
      <c r="A86" s="35"/>
      <c r="B86" s="169"/>
      <c r="C86" s="36"/>
      <c r="D86" s="37"/>
      <c r="E86" s="73"/>
      <c r="F86" s="74"/>
      <c r="G86" s="75"/>
    </row>
    <row r="87" spans="1:7">
      <c r="A87" s="35"/>
      <c r="B87" s="169"/>
      <c r="C87" s="36"/>
      <c r="D87" s="37"/>
      <c r="E87" s="73"/>
      <c r="F87" s="74"/>
      <c r="G87" s="75"/>
    </row>
    <row r="88" spans="1:7">
      <c r="A88" s="35"/>
      <c r="B88" s="169"/>
      <c r="C88" s="36"/>
      <c r="D88" s="37"/>
      <c r="E88" s="73"/>
      <c r="F88" s="74"/>
      <c r="G88" s="75"/>
    </row>
    <row r="89" spans="1:7">
      <c r="A89" s="35"/>
      <c r="B89" s="169"/>
      <c r="C89" s="36"/>
      <c r="D89" s="37"/>
      <c r="E89" s="73"/>
      <c r="F89" s="74"/>
      <c r="G89" s="75"/>
    </row>
    <row r="90" spans="1:7">
      <c r="A90" s="35"/>
      <c r="B90" s="169"/>
      <c r="C90" s="36"/>
      <c r="D90" s="37"/>
      <c r="E90" s="73"/>
      <c r="F90" s="74"/>
      <c r="G90" s="75"/>
    </row>
    <row r="91" spans="1:7">
      <c r="A91" s="35"/>
      <c r="B91" s="169"/>
      <c r="C91" s="36"/>
      <c r="D91" s="37"/>
      <c r="E91" s="73"/>
      <c r="F91" s="74"/>
      <c r="G91" s="75"/>
    </row>
    <row r="92" spans="1:7">
      <c r="A92" s="35"/>
      <c r="B92" s="169"/>
      <c r="C92" s="36"/>
      <c r="D92" s="37"/>
      <c r="E92" s="73"/>
      <c r="F92" s="74"/>
      <c r="G92" s="75"/>
    </row>
    <row r="93" spans="1:7">
      <c r="A93" s="35"/>
      <c r="B93" s="169"/>
      <c r="C93" s="36"/>
      <c r="D93" s="37"/>
      <c r="E93" s="73"/>
      <c r="F93" s="74"/>
      <c r="G93" s="75"/>
    </row>
    <row r="94" spans="1:7">
      <c r="A94" s="35"/>
      <c r="B94" s="169"/>
      <c r="C94" s="36"/>
      <c r="D94" s="37"/>
      <c r="E94" s="73"/>
      <c r="F94" s="74"/>
      <c r="G94" s="75"/>
    </row>
    <row r="95" spans="1:7">
      <c r="A95" s="35"/>
      <c r="B95" s="169"/>
      <c r="C95" s="36"/>
      <c r="D95" s="37"/>
      <c r="E95" s="73"/>
      <c r="F95" s="74"/>
      <c r="G95" s="75"/>
    </row>
    <row r="96" spans="1:7">
      <c r="A96" s="35"/>
      <c r="B96" s="169"/>
      <c r="C96" s="36"/>
      <c r="D96" s="37"/>
      <c r="E96" s="73"/>
      <c r="F96" s="74"/>
      <c r="G96" s="75"/>
    </row>
    <row r="97" spans="1:7">
      <c r="A97" s="35"/>
      <c r="B97" s="169"/>
      <c r="C97" s="36"/>
      <c r="D97" s="37"/>
      <c r="E97" s="73"/>
      <c r="F97" s="74"/>
      <c r="G97" s="75"/>
    </row>
    <row r="98" spans="1:7">
      <c r="A98" s="35"/>
      <c r="B98" s="169"/>
      <c r="C98" s="36"/>
      <c r="D98" s="37"/>
      <c r="E98" s="73"/>
      <c r="F98" s="74"/>
      <c r="G98" s="75"/>
    </row>
    <row r="99" spans="1:7">
      <c r="A99" s="35"/>
      <c r="B99" s="169"/>
      <c r="C99" s="36"/>
      <c r="D99" s="37"/>
      <c r="E99" s="73"/>
      <c r="F99" s="74"/>
      <c r="G99" s="75"/>
    </row>
    <row r="100" spans="1:7">
      <c r="A100" s="35"/>
      <c r="B100" s="169"/>
      <c r="C100" s="36"/>
      <c r="D100" s="37"/>
      <c r="E100" s="73"/>
      <c r="F100" s="74"/>
      <c r="G100" s="75"/>
    </row>
    <row r="101" spans="1:7">
      <c r="A101" s="35"/>
      <c r="B101" s="169"/>
      <c r="C101" s="36"/>
      <c r="D101" s="37"/>
      <c r="E101" s="73"/>
      <c r="F101" s="74"/>
      <c r="G101" s="75"/>
    </row>
    <row r="102" spans="1:7">
      <c r="A102" s="35"/>
      <c r="B102" s="169"/>
      <c r="C102" s="36"/>
      <c r="D102" s="37"/>
      <c r="E102" s="73"/>
      <c r="F102" s="74"/>
      <c r="G102" s="75"/>
    </row>
    <row r="103" spans="1:7">
      <c r="A103" s="35"/>
      <c r="B103" s="169"/>
      <c r="C103" s="36"/>
      <c r="D103" s="37"/>
      <c r="E103" s="73"/>
      <c r="F103" s="74"/>
      <c r="G103" s="75"/>
    </row>
    <row r="104" spans="1:7">
      <c r="A104" s="35"/>
      <c r="B104" s="169"/>
      <c r="C104" s="36"/>
      <c r="D104" s="37"/>
      <c r="E104" s="73"/>
      <c r="F104" s="74"/>
      <c r="G104" s="75"/>
    </row>
    <row r="105" spans="1:7">
      <c r="A105" s="35"/>
      <c r="B105" s="169"/>
      <c r="C105" s="36"/>
      <c r="D105" s="37"/>
      <c r="E105" s="73"/>
      <c r="F105" s="74"/>
      <c r="G105" s="75"/>
    </row>
    <row r="106" spans="1:7">
      <c r="A106" s="35"/>
      <c r="B106" s="169"/>
      <c r="C106" s="36"/>
      <c r="D106" s="37"/>
      <c r="E106" s="73"/>
      <c r="F106" s="74"/>
      <c r="G106" s="75"/>
    </row>
    <row r="107" spans="1:7">
      <c r="A107" s="35"/>
      <c r="B107" s="169"/>
      <c r="C107" s="36"/>
      <c r="D107" s="37"/>
      <c r="E107" s="73"/>
      <c r="F107" s="74"/>
      <c r="G107" s="75"/>
    </row>
    <row r="108" spans="1:7">
      <c r="A108" s="35"/>
      <c r="B108" s="169"/>
      <c r="C108" s="36"/>
      <c r="D108" s="37"/>
      <c r="E108" s="73"/>
      <c r="F108" s="74"/>
      <c r="G108" s="75"/>
    </row>
    <row r="109" spans="1:7">
      <c r="A109" s="35"/>
      <c r="B109" s="169"/>
      <c r="C109" s="36"/>
      <c r="D109" s="37"/>
      <c r="E109" s="73"/>
      <c r="F109" s="74"/>
      <c r="G109" s="75"/>
    </row>
    <row r="110" spans="1:7">
      <c r="A110" s="35"/>
      <c r="B110" s="169"/>
      <c r="C110" s="36"/>
      <c r="D110" s="37"/>
      <c r="E110" s="73"/>
      <c r="F110" s="74"/>
      <c r="G110" s="75"/>
    </row>
    <row r="111" spans="1:7">
      <c r="A111" s="35"/>
      <c r="B111" s="169"/>
      <c r="C111" s="36"/>
      <c r="D111" s="37"/>
      <c r="E111" s="73"/>
      <c r="F111" s="74"/>
      <c r="G111" s="75"/>
    </row>
    <row r="112" spans="1:7">
      <c r="A112" s="35"/>
      <c r="B112" s="169"/>
      <c r="C112" s="36"/>
      <c r="D112" s="37"/>
      <c r="E112" s="73"/>
      <c r="F112" s="74"/>
      <c r="G112" s="75"/>
    </row>
    <row r="113" spans="1:7">
      <c r="A113" s="35"/>
      <c r="B113" s="169"/>
      <c r="C113" s="36"/>
      <c r="D113" s="37"/>
      <c r="E113" s="73"/>
      <c r="F113" s="74"/>
      <c r="G113" s="75"/>
    </row>
  </sheetData>
  <mergeCells count="2">
    <mergeCell ref="A9:G9"/>
    <mergeCell ref="A11:B11"/>
  </mergeCells>
  <printOptions horizontalCentered="1"/>
  <pageMargins left="0.78740157480314965" right="0.39370078740157483" top="0.39370078740157483" bottom="0.39370078740157483" header="0" footer="0"/>
  <pageSetup paperSize="9" scale="95" firstPageNumber="2" orientation="portrait" useFirstPageNumber="1" r:id="rId1"/>
  <headerFooter alignWithMargins="0">
    <oddFooter>&amp;C&amp;"Arial,Poševno"&amp;8Stran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107"/>
  <sheetViews>
    <sheetView view="pageBreakPreview" zoomScale="70" zoomScaleNormal="70" zoomScaleSheetLayoutView="70" workbookViewId="0">
      <selection activeCell="M30" sqref="M30"/>
    </sheetView>
  </sheetViews>
  <sheetFormatPr defaultRowHeight="12.75"/>
  <cols>
    <col min="1" max="1" width="8.140625" customWidth="1"/>
    <col min="2" max="2" width="49.7109375" customWidth="1"/>
    <col min="4" max="4" width="9.42578125" customWidth="1"/>
    <col min="5" max="5" width="11.28515625" customWidth="1"/>
    <col min="6" max="6" width="13.7109375" customWidth="1"/>
    <col min="7" max="7" width="10.85546875" bestFit="1" customWidth="1"/>
  </cols>
  <sheetData>
    <row r="1" spans="1:7" ht="13.5" thickBot="1">
      <c r="A1" s="409" t="s">
        <v>342</v>
      </c>
      <c r="B1" s="409"/>
      <c r="C1" s="409"/>
      <c r="D1" s="409"/>
      <c r="E1" s="409"/>
      <c r="F1" s="408" t="s">
        <v>341</v>
      </c>
    </row>
    <row r="3" spans="1:7" ht="45" customHeight="1">
      <c r="A3" s="571" t="s">
        <v>363</v>
      </c>
      <c r="B3" s="571"/>
      <c r="C3" s="571"/>
      <c r="D3" s="571"/>
      <c r="E3" s="571"/>
      <c r="F3" s="571"/>
    </row>
    <row r="5" spans="1:7" ht="32.25" customHeight="1">
      <c r="A5" s="564" t="s">
        <v>362</v>
      </c>
      <c r="B5" s="564"/>
      <c r="C5" s="564"/>
      <c r="D5" s="564"/>
      <c r="E5" s="564"/>
      <c r="F5" s="564"/>
    </row>
    <row r="6" spans="1:7" ht="15">
      <c r="A6" s="423"/>
      <c r="B6" s="422"/>
      <c r="C6" s="422"/>
      <c r="D6" s="422"/>
      <c r="E6" s="422"/>
      <c r="F6" s="421"/>
    </row>
    <row r="7" spans="1:7" ht="15">
      <c r="A7" s="565" t="s">
        <v>361</v>
      </c>
      <c r="B7" s="566"/>
      <c r="C7" s="567"/>
      <c r="D7" s="568"/>
      <c r="E7" s="407"/>
      <c r="F7" s="420"/>
    </row>
    <row r="8" spans="1:7" ht="15">
      <c r="A8" s="419"/>
      <c r="B8" s="418"/>
      <c r="C8" s="390"/>
      <c r="D8" s="390"/>
      <c r="E8" s="390"/>
      <c r="F8" s="417"/>
    </row>
    <row r="9" spans="1:7" ht="28.5">
      <c r="A9" s="405" t="s">
        <v>338</v>
      </c>
      <c r="B9" s="405" t="s">
        <v>337</v>
      </c>
      <c r="C9" s="572" t="s">
        <v>336</v>
      </c>
      <c r="D9" s="572"/>
      <c r="E9" s="404" t="s">
        <v>335</v>
      </c>
      <c r="F9" s="403" t="s">
        <v>334</v>
      </c>
    </row>
    <row r="10" spans="1:7" ht="14.25">
      <c r="A10" s="402"/>
      <c r="B10" s="402"/>
      <c r="C10" s="402"/>
      <c r="D10" s="402"/>
      <c r="E10" s="402"/>
      <c r="F10" s="402"/>
    </row>
    <row r="11" spans="1:7" ht="14.25">
      <c r="A11" s="400">
        <v>4</v>
      </c>
      <c r="B11" s="402" t="s">
        <v>360</v>
      </c>
      <c r="C11" s="402"/>
      <c r="D11" s="402"/>
      <c r="E11" s="416"/>
      <c r="F11" s="416"/>
    </row>
    <row r="12" spans="1:7" ht="14.25">
      <c r="A12" s="400"/>
      <c r="B12" s="402" t="s">
        <v>356</v>
      </c>
      <c r="C12" s="401">
        <v>1</v>
      </c>
      <c r="D12" s="400" t="s">
        <v>131</v>
      </c>
      <c r="E12" s="399"/>
      <c r="F12" s="399">
        <f>+C12*E12</f>
        <v>0</v>
      </c>
    </row>
    <row r="13" spans="1:7" ht="14.25">
      <c r="A13" s="400"/>
      <c r="B13" s="402"/>
      <c r="C13" s="402"/>
      <c r="D13" s="402"/>
      <c r="E13" s="399"/>
      <c r="F13" s="399"/>
    </row>
    <row r="14" spans="1:7" ht="14.25">
      <c r="A14" s="400">
        <v>5</v>
      </c>
      <c r="B14" s="402" t="s">
        <v>359</v>
      </c>
      <c r="C14" s="402"/>
      <c r="D14" s="402"/>
      <c r="E14" s="399"/>
      <c r="F14" s="399"/>
    </row>
    <row r="15" spans="1:7" ht="14.25">
      <c r="A15" s="400"/>
      <c r="B15" s="402" t="s">
        <v>356</v>
      </c>
      <c r="C15" s="401">
        <v>2</v>
      </c>
      <c r="D15" s="400" t="s">
        <v>131</v>
      </c>
      <c r="E15" s="399"/>
      <c r="F15" s="399">
        <f>+C15*E15*C16</f>
        <v>0</v>
      </c>
      <c r="G15" s="415"/>
    </row>
    <row r="16" spans="1:7" ht="17.25" customHeight="1">
      <c r="A16" s="400"/>
      <c r="B16" s="402" t="s">
        <v>354</v>
      </c>
      <c r="C16" s="402">
        <v>3</v>
      </c>
      <c r="D16" s="402" t="s">
        <v>350</v>
      </c>
      <c r="E16" s="399" t="s">
        <v>349</v>
      </c>
      <c r="F16" s="399"/>
    </row>
    <row r="17" spans="1:7" ht="14.25">
      <c r="A17" s="400"/>
      <c r="B17" s="402"/>
      <c r="C17" s="402"/>
      <c r="D17" s="402"/>
      <c r="E17" s="399"/>
      <c r="F17" s="399"/>
    </row>
    <row r="18" spans="1:7" ht="28.5">
      <c r="A18" s="400">
        <v>6</v>
      </c>
      <c r="B18" s="402" t="s">
        <v>358</v>
      </c>
      <c r="C18" s="402"/>
      <c r="D18" s="402"/>
      <c r="E18" s="399"/>
      <c r="F18" s="399"/>
    </row>
    <row r="19" spans="1:7" ht="14.25">
      <c r="A19" s="400"/>
      <c r="B19" s="402" t="s">
        <v>356</v>
      </c>
      <c r="C19" s="401">
        <v>1</v>
      </c>
      <c r="D19" s="400" t="s">
        <v>355</v>
      </c>
      <c r="E19" s="399"/>
      <c r="F19" s="399">
        <f>+C19*E19*C20</f>
        <v>0</v>
      </c>
    </row>
    <row r="20" spans="1:7" ht="17.25" customHeight="1">
      <c r="A20" s="400"/>
      <c r="B20" s="402" t="s">
        <v>354</v>
      </c>
      <c r="C20" s="402">
        <v>3</v>
      </c>
      <c r="D20" s="402" t="s">
        <v>350</v>
      </c>
      <c r="E20" s="399" t="s">
        <v>349</v>
      </c>
      <c r="F20" s="399"/>
    </row>
    <row r="21" spans="1:7" ht="14.25">
      <c r="A21" s="400"/>
      <c r="B21" s="402"/>
      <c r="C21" s="402"/>
      <c r="D21" s="402"/>
      <c r="E21" s="399"/>
      <c r="F21" s="399"/>
    </row>
    <row r="22" spans="1:7" ht="14.25">
      <c r="A22" s="400">
        <v>7</v>
      </c>
      <c r="B22" s="402" t="s">
        <v>357</v>
      </c>
      <c r="C22" s="402"/>
      <c r="D22" s="402"/>
      <c r="E22" s="399"/>
      <c r="F22" s="399"/>
    </row>
    <row r="23" spans="1:7" ht="14.25">
      <c r="A23" s="400"/>
      <c r="B23" s="402" t="s">
        <v>356</v>
      </c>
      <c r="C23" s="401">
        <v>1</v>
      </c>
      <c r="D23" s="400" t="s">
        <v>355</v>
      </c>
      <c r="E23" s="399"/>
      <c r="F23" s="399">
        <f>+C23*E23*C24</f>
        <v>0</v>
      </c>
      <c r="G23" s="415"/>
    </row>
    <row r="24" spans="1:7" ht="14.25">
      <c r="A24" s="400"/>
      <c r="B24" s="402" t="s">
        <v>354</v>
      </c>
      <c r="C24" s="402">
        <v>3</v>
      </c>
      <c r="D24" s="402" t="s">
        <v>350</v>
      </c>
      <c r="E24" s="399" t="s">
        <v>349</v>
      </c>
      <c r="F24" s="399"/>
    </row>
    <row r="25" spans="1:7" ht="14.25">
      <c r="A25" s="400"/>
      <c r="B25" s="402"/>
      <c r="C25" s="402"/>
      <c r="D25" s="402"/>
      <c r="E25" s="399"/>
      <c r="F25" s="399"/>
    </row>
    <row r="26" spans="1:7" ht="14.25">
      <c r="A26" s="400">
        <v>8</v>
      </c>
      <c r="B26" s="402" t="s">
        <v>353</v>
      </c>
      <c r="C26" s="402"/>
      <c r="D26" s="402"/>
      <c r="E26" s="399"/>
      <c r="F26" s="399"/>
    </row>
    <row r="27" spans="1:7" ht="14.25">
      <c r="A27" s="400"/>
      <c r="B27" s="402" t="s">
        <v>352</v>
      </c>
      <c r="C27" s="401">
        <v>1</v>
      </c>
      <c r="D27" s="400" t="s">
        <v>131</v>
      </c>
      <c r="E27" s="399"/>
      <c r="F27" s="399">
        <f>+C27*E27*C28</f>
        <v>0</v>
      </c>
      <c r="G27" s="415"/>
    </row>
    <row r="28" spans="1:7" ht="28.5">
      <c r="A28" s="400"/>
      <c r="B28" s="402" t="s">
        <v>351</v>
      </c>
      <c r="C28" s="402">
        <v>3</v>
      </c>
      <c r="D28" s="402" t="s">
        <v>350</v>
      </c>
      <c r="E28" s="399" t="s">
        <v>349</v>
      </c>
      <c r="F28" s="399"/>
    </row>
    <row r="29" spans="1:7" ht="14.25">
      <c r="A29" s="400"/>
      <c r="B29" s="402"/>
      <c r="C29" s="402"/>
      <c r="D29" s="402"/>
      <c r="E29" s="399"/>
      <c r="F29" s="399"/>
    </row>
    <row r="30" spans="1:7" ht="28.5">
      <c r="A30" s="400">
        <v>9</v>
      </c>
      <c r="B30" s="402" t="s">
        <v>348</v>
      </c>
      <c r="C30" s="401">
        <v>2</v>
      </c>
      <c r="D30" s="400" t="s">
        <v>131</v>
      </c>
      <c r="E30" s="399"/>
      <c r="F30" s="399">
        <f>+C30*E30</f>
        <v>0</v>
      </c>
    </row>
    <row r="31" spans="1:7" ht="14.25">
      <c r="A31" s="400"/>
      <c r="B31" s="402"/>
      <c r="C31" s="402"/>
      <c r="D31" s="402"/>
      <c r="E31" s="399"/>
      <c r="F31" s="399"/>
    </row>
    <row r="32" spans="1:7" ht="28.5">
      <c r="A32" s="400">
        <v>10</v>
      </c>
      <c r="B32" s="402" t="s">
        <v>347</v>
      </c>
      <c r="C32" s="401">
        <v>1</v>
      </c>
      <c r="D32" s="400" t="s">
        <v>131</v>
      </c>
      <c r="E32" s="399"/>
      <c r="F32" s="399">
        <f>+C32*E32</f>
        <v>0</v>
      </c>
    </row>
    <row r="33" spans="1:7" ht="14.25">
      <c r="A33" s="400"/>
      <c r="B33" s="402"/>
      <c r="C33" s="402"/>
      <c r="D33" s="402"/>
      <c r="E33" s="399"/>
      <c r="F33" s="399"/>
    </row>
    <row r="34" spans="1:7" ht="57">
      <c r="A34" s="400">
        <v>11</v>
      </c>
      <c r="B34" s="402" t="s">
        <v>346</v>
      </c>
      <c r="C34" s="401">
        <v>300</v>
      </c>
      <c r="D34" s="400" t="s">
        <v>132</v>
      </c>
      <c r="E34" s="399"/>
      <c r="F34" s="399">
        <f>+C34*E34</f>
        <v>0</v>
      </c>
      <c r="G34" s="415"/>
    </row>
    <row r="35" spans="1:7" ht="14.25">
      <c r="A35" s="400"/>
      <c r="B35" s="402"/>
      <c r="C35" s="402"/>
      <c r="D35" s="402"/>
      <c r="E35" s="399"/>
      <c r="F35" s="399"/>
    </row>
    <row r="36" spans="1:7" ht="14.25">
      <c r="A36" s="400">
        <v>12</v>
      </c>
      <c r="B36" s="402" t="s">
        <v>345</v>
      </c>
      <c r="C36" s="401">
        <v>1</v>
      </c>
      <c r="D36" s="400" t="s">
        <v>344</v>
      </c>
      <c r="E36" s="399"/>
      <c r="F36" s="399">
        <f>+C36*E36</f>
        <v>0</v>
      </c>
    </row>
    <row r="37" spans="1:7" ht="15" thickBot="1">
      <c r="A37" s="398"/>
      <c r="B37" s="398"/>
      <c r="C37" s="398"/>
      <c r="D37" s="398"/>
      <c r="E37" s="414"/>
      <c r="F37" s="414"/>
    </row>
    <row r="38" spans="1:7" ht="15.75" thickTop="1">
      <c r="A38" s="576" t="s">
        <v>343</v>
      </c>
      <c r="B38" s="577"/>
      <c r="C38" s="413"/>
      <c r="D38" s="413"/>
      <c r="E38" s="412"/>
      <c r="F38" s="411">
        <f>SUM(F11:F36)</f>
        <v>0</v>
      </c>
    </row>
    <row r="39" spans="1:7" ht="15" thickBot="1">
      <c r="A39" s="410"/>
      <c r="B39" s="410"/>
      <c r="C39" s="410"/>
      <c r="D39" s="410"/>
      <c r="E39" s="410"/>
      <c r="F39" s="410"/>
      <c r="G39" s="14"/>
    </row>
    <row r="40" spans="1:7" ht="16.5" customHeight="1">
      <c r="A40" s="374" t="s">
        <v>321</v>
      </c>
      <c r="B40" s="374"/>
      <c r="C40" s="374"/>
      <c r="D40" s="374"/>
      <c r="F40" s="373" t="s">
        <v>320</v>
      </c>
      <c r="G40" s="14"/>
    </row>
    <row r="41" spans="1:7" ht="16.5" customHeight="1" thickBot="1">
      <c r="A41" s="409" t="s">
        <v>342</v>
      </c>
      <c r="B41" s="409"/>
      <c r="C41" s="409"/>
      <c r="D41" s="409"/>
      <c r="E41" s="409"/>
      <c r="F41" s="408" t="s">
        <v>341</v>
      </c>
      <c r="G41" s="14"/>
    </row>
    <row r="42" spans="1:7" ht="16.5" customHeight="1">
      <c r="A42" s="374"/>
      <c r="B42" s="374"/>
      <c r="C42" s="374"/>
      <c r="D42" s="374"/>
      <c r="F42" s="373"/>
      <c r="G42" s="14"/>
    </row>
    <row r="43" spans="1:7" ht="15">
      <c r="A43" s="565" t="s">
        <v>340</v>
      </c>
      <c r="B43" s="566"/>
      <c r="C43" s="578"/>
      <c r="D43" s="579"/>
      <c r="E43" s="407"/>
      <c r="F43" s="406"/>
    </row>
    <row r="44" spans="1:7" ht="14.25">
      <c r="A44" s="394"/>
      <c r="B44" s="390"/>
      <c r="C44" s="390"/>
      <c r="D44" s="390"/>
      <c r="E44" s="390"/>
      <c r="F44" s="389"/>
    </row>
    <row r="45" spans="1:7" ht="14.25">
      <c r="A45" s="573" t="s">
        <v>339</v>
      </c>
      <c r="B45" s="574"/>
      <c r="C45" s="574"/>
      <c r="D45" s="574"/>
      <c r="E45" s="574"/>
      <c r="F45" s="575"/>
    </row>
    <row r="46" spans="1:7" ht="14.25">
      <c r="A46" s="394"/>
      <c r="B46" s="390"/>
      <c r="C46" s="390"/>
      <c r="D46" s="390"/>
      <c r="E46" s="390"/>
      <c r="F46" s="389"/>
    </row>
    <row r="47" spans="1:7" ht="28.5">
      <c r="A47" s="405" t="s">
        <v>338</v>
      </c>
      <c r="B47" s="405" t="s">
        <v>337</v>
      </c>
      <c r="C47" s="572" t="s">
        <v>336</v>
      </c>
      <c r="D47" s="572"/>
      <c r="E47" s="404" t="s">
        <v>335</v>
      </c>
      <c r="F47" s="403" t="s">
        <v>334</v>
      </c>
    </row>
    <row r="48" spans="1:7" ht="14.25">
      <c r="A48" s="402"/>
      <c r="B48" s="402"/>
      <c r="C48" s="402"/>
      <c r="D48" s="402"/>
      <c r="E48" s="402"/>
      <c r="F48" s="402"/>
    </row>
    <row r="49" spans="1:6" ht="14.25">
      <c r="A49" s="400">
        <v>1</v>
      </c>
      <c r="B49" s="402" t="s">
        <v>333</v>
      </c>
      <c r="C49" s="401">
        <v>3</v>
      </c>
      <c r="D49" s="400" t="s">
        <v>131</v>
      </c>
      <c r="E49" s="399"/>
      <c r="F49" s="399">
        <f t="shared" ref="F49:F56" si="0">+C49*E49</f>
        <v>0</v>
      </c>
    </row>
    <row r="50" spans="1:6" ht="14.25">
      <c r="A50" s="400">
        <v>2</v>
      </c>
      <c r="B50" s="402" t="s">
        <v>332</v>
      </c>
      <c r="C50" s="401">
        <v>5</v>
      </c>
      <c r="D50" s="400" t="s">
        <v>131</v>
      </c>
      <c r="E50" s="399"/>
      <c r="F50" s="399">
        <f t="shared" si="0"/>
        <v>0</v>
      </c>
    </row>
    <row r="51" spans="1:6" ht="14.25">
      <c r="A51" s="400">
        <v>3</v>
      </c>
      <c r="B51" s="402" t="s">
        <v>331</v>
      </c>
      <c r="C51" s="401">
        <v>3</v>
      </c>
      <c r="D51" s="400" t="s">
        <v>131</v>
      </c>
      <c r="E51" s="399"/>
      <c r="F51" s="399">
        <f t="shared" si="0"/>
        <v>0</v>
      </c>
    </row>
    <row r="52" spans="1:6" ht="14.25">
      <c r="A52" s="400">
        <v>4</v>
      </c>
      <c r="B52" s="402" t="s">
        <v>330</v>
      </c>
      <c r="C52" s="401">
        <v>3</v>
      </c>
      <c r="D52" s="400" t="s">
        <v>131</v>
      </c>
      <c r="E52" s="399"/>
      <c r="F52" s="399">
        <f t="shared" si="0"/>
        <v>0</v>
      </c>
    </row>
    <row r="53" spans="1:6" ht="14.25">
      <c r="A53" s="400">
        <v>5</v>
      </c>
      <c r="B53" s="402" t="s">
        <v>329</v>
      </c>
      <c r="C53" s="401">
        <v>3</v>
      </c>
      <c r="D53" s="400" t="s">
        <v>131</v>
      </c>
      <c r="E53" s="399"/>
      <c r="F53" s="399">
        <f t="shared" si="0"/>
        <v>0</v>
      </c>
    </row>
    <row r="54" spans="1:6" ht="14.25">
      <c r="A54" s="400">
        <v>6</v>
      </c>
      <c r="B54" s="402" t="s">
        <v>328</v>
      </c>
      <c r="C54" s="401">
        <v>3</v>
      </c>
      <c r="D54" s="400" t="s">
        <v>131</v>
      </c>
      <c r="E54" s="399"/>
      <c r="F54" s="399">
        <f t="shared" si="0"/>
        <v>0</v>
      </c>
    </row>
    <row r="55" spans="1:6" ht="14.25">
      <c r="A55" s="400">
        <v>7</v>
      </c>
      <c r="B55" s="402" t="s">
        <v>327</v>
      </c>
      <c r="C55" s="401">
        <v>2</v>
      </c>
      <c r="D55" s="400" t="s">
        <v>131</v>
      </c>
      <c r="E55" s="399"/>
      <c r="F55" s="399">
        <f t="shared" si="0"/>
        <v>0</v>
      </c>
    </row>
    <row r="56" spans="1:6" ht="14.25">
      <c r="A56" s="400">
        <v>8</v>
      </c>
      <c r="B56" s="402" t="s">
        <v>326</v>
      </c>
      <c r="C56" s="401">
        <v>3</v>
      </c>
      <c r="D56" s="400" t="s">
        <v>131</v>
      </c>
      <c r="E56" s="399"/>
      <c r="F56" s="399">
        <f t="shared" si="0"/>
        <v>0</v>
      </c>
    </row>
    <row r="57" spans="1:6" ht="15" thickBot="1">
      <c r="A57" s="398"/>
      <c r="B57" s="398"/>
      <c r="C57" s="398"/>
      <c r="D57" s="398"/>
      <c r="E57" s="398"/>
      <c r="F57" s="398"/>
    </row>
    <row r="58" spans="1:6" ht="15.75" thickTop="1">
      <c r="A58" s="569" t="s">
        <v>325</v>
      </c>
      <c r="B58" s="570"/>
      <c r="C58" s="397"/>
      <c r="D58" s="397"/>
      <c r="E58" s="396"/>
      <c r="F58" s="395">
        <f>SUM(F49:F56)</f>
        <v>0</v>
      </c>
    </row>
    <row r="59" spans="1:6" ht="14.25">
      <c r="A59" s="394"/>
      <c r="B59" s="390"/>
      <c r="C59" s="390"/>
      <c r="D59" s="390"/>
      <c r="E59" s="390"/>
      <c r="F59" s="389"/>
    </row>
    <row r="60" spans="1:6" ht="15">
      <c r="A60" s="393" t="s">
        <v>324</v>
      </c>
      <c r="B60" s="392"/>
      <c r="C60" s="391">
        <v>0.1</v>
      </c>
      <c r="D60" s="390"/>
      <c r="E60" s="389"/>
      <c r="F60" s="388">
        <f>+(F38+F58)*C60</f>
        <v>0</v>
      </c>
    </row>
    <row r="61" spans="1:6" ht="13.5" thickBot="1">
      <c r="A61" s="387"/>
      <c r="B61" s="384"/>
      <c r="C61" s="384"/>
      <c r="D61" s="384"/>
      <c r="E61" s="384"/>
      <c r="F61" s="383"/>
    </row>
    <row r="62" spans="1:6" ht="15.75" thickTop="1">
      <c r="A62" s="381" t="s">
        <v>323</v>
      </c>
      <c r="B62" s="380"/>
      <c r="C62" s="379"/>
      <c r="D62" s="379"/>
      <c r="E62" s="377"/>
      <c r="F62" s="376">
        <f>+F38+F58+F60</f>
        <v>0</v>
      </c>
    </row>
    <row r="63" spans="1:6" ht="15.75" thickBot="1">
      <c r="A63" s="386" t="s">
        <v>63</v>
      </c>
      <c r="B63" s="385">
        <v>0.22</v>
      </c>
      <c r="C63" s="384"/>
      <c r="D63" s="384"/>
      <c r="E63" s="383"/>
      <c r="F63" s="382">
        <f>+F62*B63</f>
        <v>0</v>
      </c>
    </row>
    <row r="64" spans="1:6" ht="15.75" thickTop="1">
      <c r="A64" s="381" t="s">
        <v>322</v>
      </c>
      <c r="B64" s="380"/>
      <c r="C64" s="379"/>
      <c r="D64" s="378"/>
      <c r="E64" s="377"/>
      <c r="F64" s="376">
        <f>+F62+F63</f>
        <v>0</v>
      </c>
    </row>
    <row r="106" spans="1:7" ht="13.5" thickBot="1">
      <c r="A106" s="375"/>
      <c r="B106" s="375"/>
      <c r="C106" s="375"/>
      <c r="D106" s="375"/>
      <c r="E106" s="375"/>
      <c r="F106" s="375"/>
      <c r="G106" s="14"/>
    </row>
    <row r="107" spans="1:7">
      <c r="A107" s="374" t="s">
        <v>321</v>
      </c>
      <c r="B107" s="374"/>
      <c r="C107" s="374"/>
      <c r="D107" s="374"/>
      <c r="F107" s="373" t="s">
        <v>320</v>
      </c>
    </row>
  </sheetData>
  <mergeCells count="11">
    <mergeCell ref="A5:F5"/>
    <mergeCell ref="A7:B7"/>
    <mergeCell ref="C7:D7"/>
    <mergeCell ref="A58:B58"/>
    <mergeCell ref="A3:F3"/>
    <mergeCell ref="C47:D47"/>
    <mergeCell ref="A45:F45"/>
    <mergeCell ref="A38:B38"/>
    <mergeCell ref="A43:B43"/>
    <mergeCell ref="C43:D43"/>
    <mergeCell ref="C9:D9"/>
  </mergeCells>
  <printOptions horizontalCentered="1"/>
  <pageMargins left="0.78740157480314965" right="0.39370078740157483" top="0.19685039370078741" bottom="0.19685039370078741" header="0" footer="0"/>
  <pageSetup paperSize="9" scale="88" orientation="portrait" r:id="rId1"/>
  <headerFooter alignWithMargins="0"/>
  <rowBreaks count="1" manualBreakCount="1">
    <brk id="4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9</vt:i4>
      </vt:variant>
      <vt:variant>
        <vt:lpstr>Imenovani obsegi</vt:lpstr>
      </vt:variant>
      <vt:variant>
        <vt:i4>11</vt:i4>
      </vt:variant>
    </vt:vector>
  </HeadingPairs>
  <TitlesOfParts>
    <vt:vector size="20" baseType="lpstr">
      <vt:lpstr>Rekapitualcija_Projekt</vt:lpstr>
      <vt:lpstr>Rekapitualcija_Prometni_del</vt:lpstr>
      <vt:lpstr>Prometni_del</vt:lpstr>
      <vt:lpstr>CR_REKAPITULACIJA_ I_faze</vt:lpstr>
      <vt:lpstr>CR KAB KAN-1 FAZA</vt:lpstr>
      <vt:lpstr>CR ELEKTROMONTAŽNI DEL-1</vt:lpstr>
      <vt:lpstr>Z_Rekapitualcija_Zapora</vt:lpstr>
      <vt:lpstr>Z_Zapora</vt:lpstr>
      <vt:lpstr>VN_Ureditev_gradbisca</vt:lpstr>
      <vt:lpstr>VN_Ureditev_gradbisca!bookmark0</vt:lpstr>
      <vt:lpstr>Prometni_del!Področje_tiskanja</vt:lpstr>
      <vt:lpstr>Rekapitualcija_Projekt!Področje_tiskanja</vt:lpstr>
      <vt:lpstr>Rekapitualcija_Prometni_del!Področje_tiskanja</vt:lpstr>
      <vt:lpstr>VN_Ureditev_gradbisca!Področje_tiskanja</vt:lpstr>
      <vt:lpstr>Z_Rekapitualcija_Zapora!Področje_tiskanja</vt:lpstr>
      <vt:lpstr>Z_Zapora!Področje_tiskanja</vt:lpstr>
      <vt:lpstr>Prometni_del!Tiskanje_naslovov</vt:lpstr>
      <vt:lpstr>Rekapitualcija_Projekt!Tiskanje_naslovov</vt:lpstr>
      <vt:lpstr>Z_Rekapitualcija_Zapora!Tiskanje_naslovov</vt:lpstr>
      <vt:lpstr>Z_Zapora!Tiskanje_naslovov</vt:lpstr>
    </vt:vector>
  </TitlesOfParts>
  <Company>IPOT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</dc:creator>
  <cp:lastModifiedBy>Irena Štokelj</cp:lastModifiedBy>
  <cp:lastPrinted>2016-12-06T10:26:46Z</cp:lastPrinted>
  <dcterms:created xsi:type="dcterms:W3CDTF">1998-09-29T11:11:51Z</dcterms:created>
  <dcterms:modified xsi:type="dcterms:W3CDTF">2017-07-06T06:34:37Z</dcterms:modified>
</cp:coreProperties>
</file>