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499" activeTab="0"/>
  </bookViews>
  <sheets>
    <sheet name="Predračun" sheetId="1" r:id="rId1"/>
  </sheets>
  <definedNames>
    <definedName name="_xlnm.Print_Area" localSheetId="0">'Predračun'!$A$1:$G$101</definedName>
    <definedName name="_xlnm.Print_Titles" localSheetId="0">'Predračun'!$1:$5</definedName>
  </definedNames>
  <calcPr fullCalcOnLoad="1"/>
</workbook>
</file>

<file path=xl/sharedStrings.xml><?xml version="1.0" encoding="utf-8"?>
<sst xmlns="http://schemas.openxmlformats.org/spreadsheetml/2006/main" count="143" uniqueCount="102">
  <si>
    <r>
      <t>c</t>
    </r>
    <r>
      <rPr>
        <sz val="12"/>
        <color indexed="53"/>
        <rFont val="DinMittCE"/>
        <family val="1"/>
      </rPr>
      <t>o</t>
    </r>
    <r>
      <rPr>
        <sz val="12"/>
        <color indexed="63"/>
        <rFont val="DinMittCE"/>
        <family val="1"/>
      </rPr>
      <t>rus inženirji d.o.o.</t>
    </r>
  </si>
  <si>
    <t>žapuže 19 5270 ajdovščina / +386 (0)5 3002020 / info@corusinzenirji.si</t>
  </si>
  <si>
    <t>Zap.št.</t>
  </si>
  <si>
    <t>Šifra</t>
  </si>
  <si>
    <t>Opis</t>
  </si>
  <si>
    <t>EM</t>
  </si>
  <si>
    <t>Kol.</t>
  </si>
  <si>
    <t>Cena/EM</t>
  </si>
  <si>
    <t>Vrednost</t>
  </si>
  <si>
    <t>PREDDELA</t>
  </si>
  <si>
    <t>Čiščenje terena</t>
  </si>
  <si>
    <t>m2</t>
  </si>
  <si>
    <t>Posek in odstranitev drevesa z deblom premera 11 do 40 cm ter odstranitev vej</t>
  </si>
  <si>
    <t>kos</t>
  </si>
  <si>
    <t>Rezanje asfaltne plasti v debelini do 10cm</t>
  </si>
  <si>
    <t>m1</t>
  </si>
  <si>
    <t>Ostala preddela</t>
  </si>
  <si>
    <t>Organizacija gradbišča - postavitev začasnih objektov, ter ureditev in preusmeritev prometa po enem voznem pasu S pripadajočo horizontalno in vertikalno signalizacijo po potrjenem načrtu prometne ureditve za čas gradnje</t>
  </si>
  <si>
    <t>Geodetska dela</t>
  </si>
  <si>
    <t>PREDDELA SKUPAJ</t>
  </si>
  <si>
    <t>ZEMELJSKA DELA</t>
  </si>
  <si>
    <t>Izkopi</t>
  </si>
  <si>
    <t xml:space="preserve">Površinski izkop plodne zemljine - 1. kategorije - strojno z nakladanjem in odvozom na začasno deponijo do 1000m </t>
  </si>
  <si>
    <t>m3</t>
  </si>
  <si>
    <t>Izkop vezljive zemljine - 3. kategorije - (obstoječa voziščna konstrukcija, lokalne sanacije, razširitve, jarki, koritnice, kamnita zložba, drenažna rebra) z odmetom, strojno</t>
  </si>
  <si>
    <t>Izkop mehke kamnine - 4. kategorije - (obstoječa voziščna konstrukcija, lokalne sanacije, razširitve, jarki, koritnice, kamnita zložba, drenažna rebra) z odmetom, strojno</t>
  </si>
  <si>
    <t>Nasipi, zasipi</t>
  </si>
  <si>
    <t>Doplačilo za zatravitev s semenom</t>
  </si>
  <si>
    <t>Nasipi, zasipi, klini, posteljica in glinasti naboj</t>
  </si>
  <si>
    <t xml:space="preserve">Ureditev planuma temeljnih tal iz vezljive zemljine 3. in 4. kategorije </t>
  </si>
  <si>
    <t>Brežine in zelenice</t>
  </si>
  <si>
    <t>Humuziranje brežine brez valjanja, v debelini do 15 cm - strojno, z zatravitvijo</t>
  </si>
  <si>
    <t>ZEMELJSKA DELA SKUPAJ</t>
  </si>
  <si>
    <t>VOZIŠČNE KONSTRUKCIJE</t>
  </si>
  <si>
    <t>Nosilne plasti</t>
  </si>
  <si>
    <t>Izdelava nevezane nosilne plasti enakomerno zrnatega drobljenca 0/32mm iz kamnine v debelini 30 cm</t>
  </si>
  <si>
    <t>Bankine</t>
  </si>
  <si>
    <t>Izdelava bankine iz drobljenca, široke do 0,50 m</t>
  </si>
  <si>
    <t>VOZIŠČNE KONSTRUKCIJE SKUPAJ</t>
  </si>
  <si>
    <t>ODVODNJAVANJE</t>
  </si>
  <si>
    <t>Jaški</t>
  </si>
  <si>
    <t>Globinsko odvodnjavanje - drenažna kanlizacija</t>
  </si>
  <si>
    <t>Izdelava izcednice iz gibljive plastične cevi, premera 100mm, dolžine do 150 cm</t>
  </si>
  <si>
    <t>Izdelava zaledne drenaže objektov s PEHD cevmi premera 150 mm/270° (vključno s priključnimi elementi)</t>
  </si>
  <si>
    <t>ODVODNJAVANJE SKUPAJ</t>
  </si>
  <si>
    <t>GRADBENA IN OBRTNIŠKA DELA</t>
  </si>
  <si>
    <t>Zidarska in kamnoseška dela</t>
  </si>
  <si>
    <t>Dela s cementnim betonom</t>
  </si>
  <si>
    <t xml:space="preserve">Dobava in postavitev rebrastih palic iz visokovrednega naravno trdega jekla S500 S s premerom 14 mm in večjim, za srednje zahtevno ojačitev </t>
  </si>
  <si>
    <t>kg</t>
  </si>
  <si>
    <t>Dobava in postavitev rebrastih žic iz visokovrednega naravno trdega jekla S500 S s premerom do 12 mm, za srednje zahtevno ojačitev</t>
  </si>
  <si>
    <t>Tesarska dela</t>
  </si>
  <si>
    <t>GRADBENA IN OBRTNIŠKA DELA SKUPAJ</t>
  </si>
  <si>
    <t>OPREMA CEST</t>
  </si>
  <si>
    <t>Oprema za vodenje prometa</t>
  </si>
  <si>
    <t>Dobava in postavitev plastičnega smernika z votlim prerezom, dolžina 1200 mm, z odsevnikom iz umetne snovi</t>
  </si>
  <si>
    <t>Oprema za zavarovanje prometa</t>
  </si>
  <si>
    <t>Dobava in vgraditev jeklene varnostne ograje na objekt, vključno vse elemente, za nivo zadrževanja N2 in za delovno širino W5</t>
  </si>
  <si>
    <t>Dobava in vgraditev vkopane zaključnice, dolžine 4 m</t>
  </si>
  <si>
    <t>OPREMA CEST SKUPAJ</t>
  </si>
  <si>
    <t>TUJE STORITVE</t>
  </si>
  <si>
    <t>Preskusi, nadzor in tehnična dokumentacija</t>
  </si>
  <si>
    <t>ur</t>
  </si>
  <si>
    <t>TUJE STORITVE SKUPAJ</t>
  </si>
  <si>
    <t>REKAPITULACIJA</t>
  </si>
  <si>
    <t>SKUPAJ BREZ DDV</t>
  </si>
  <si>
    <t>DDV 22%</t>
  </si>
  <si>
    <t>SKUPAJ Z DDV (v €)</t>
  </si>
  <si>
    <t>Izdelava nevezane nosilne plasti iz gruščnatega materiala 0/64mm - greda debeline 40 cm</t>
  </si>
  <si>
    <t>Porušitev in odstranitev obstoječe asfaltne plasti v debelini do 10cm in z odvozom na trajno deponijo</t>
  </si>
  <si>
    <t>Izkop vezljive zemljine - 2. kategorije - (obstoječa voziščna konstrukcija, lokalne sanacije, razširitve, jarki, koritnice, kamnita zložba, drenažna rebra) z odmetom, strojno</t>
  </si>
  <si>
    <t>Odstranitev grmovja in dreves z debli premera do 10 cm ter vej na redko porasli površini - ročno</t>
  </si>
  <si>
    <t>Porušitev in odstranitev obstoječe kanalizacije iz BC fi300 z odvozom na trajno deponijo</t>
  </si>
  <si>
    <t>Porušitev in odstranitev obstoječega kamnitega zidu z odvozom na trajno deponijo</t>
  </si>
  <si>
    <t xml:space="preserve">Izdelava nosilne plasti bituminiziranega drobljenca AC16 base B50/70 v debelini 5 cm </t>
  </si>
  <si>
    <t xml:space="preserve">Izdelava obrabno zaporne plasti bituminiziranega drobljenca AC8 surf B50/70 v debelini 3 cm </t>
  </si>
  <si>
    <t>Projektantski in geomehanski nadzor</t>
  </si>
  <si>
    <t xml:space="preserve">Izdelava vzd DKN, globoke do 1,0 m (od planuma navzdol), na podložni plasti iz cementnega betona, s trdimi plastičnimi cevmi iz PE-HD premera 20cm/270°, postavka vključuje tudi vse priklope na obstoječe ter nove kanalizacijske elemente. </t>
  </si>
  <si>
    <t>Dobava in montaža LTŽ pokrovov nosilnosti 400kN, premera 600mmm, vključno z AB obročem in razbremenilno ploščo - pod voznimi površinami</t>
  </si>
  <si>
    <r>
      <t>Dobava in polaganje PEHD kanalizacijskih cevi (po standardu EN1401-1) DN200 SN4 na betonsko posteljico debeline 12cm z obbetoniranjem (po detajlu) - 0.18m</t>
    </r>
    <r>
      <rPr>
        <sz val="10"/>
        <rFont val="Arial Narrow"/>
        <family val="2"/>
      </rPr>
      <t>3</t>
    </r>
    <r>
      <rPr>
        <sz val="10"/>
        <rFont val="Arial Narrow"/>
        <family val="2"/>
      </rPr>
      <t>/m, polno obbetonirana.</t>
    </r>
  </si>
  <si>
    <r>
      <t>Dobava in polaganje PEHD kanalizacijskih cevi (po standardu EN1401-1) DN400 SN4 na betonsko posteljico debeline 12cm z obbetoniranjem (po detajlu) - 0.22m</t>
    </r>
    <r>
      <rPr>
        <sz val="10"/>
        <rFont val="Arial Narrow"/>
        <family val="2"/>
      </rPr>
      <t>3</t>
    </r>
    <r>
      <rPr>
        <sz val="10"/>
        <rFont val="Arial Narrow"/>
        <family val="2"/>
      </rPr>
      <t>/m, polno obbetonirana.</t>
    </r>
  </si>
  <si>
    <t>Izdelava jaška iz cementnega betona, krožnega prereza s premerom 50 cm, globokega do 1,5m (priklop kanalizacije, stranski vtok)</t>
  </si>
  <si>
    <t>Izdelava jaška iz cementnega betona, krožnega prereza s premerom 80cm, globokega do 2,5m (priklop drenažne kanalizacije)</t>
  </si>
  <si>
    <t>Dobava in montaža LTŽ pokrovov z rešetko nosilnosti 400kN, premera 500mmm, vključno z AB obročem in razbremenilno ploščo - pod voznimi površinami</t>
  </si>
  <si>
    <t>Globinsko odvodnjavanje -meteorna kanalizacija</t>
  </si>
  <si>
    <t xml:space="preserve">Izdelava kadujnastega jarka/mulde iz asfalta AC16 base B50/70 v debelini 5 cm  in AC8 surf B50/70 v debelini 3 cm, širine 0,50m in klobine min 5 cm </t>
  </si>
  <si>
    <t>Zakoličba osi terpostavitev in zavarovanje prečnega profila ceste v gričevnatem terenu</t>
  </si>
  <si>
    <t>Zidanje z lomljencem iz karbonatnih kamnin v betonu C20/25, prerez do 0,50 m3/m2, lomljenec od 10 do 30cm</t>
  </si>
  <si>
    <t>Vgradnja betona cementnega betona C 25/30 za stopnjo izpostavljenosti XC4, XD3, XF4, PVII -  zid</t>
  </si>
  <si>
    <t>Dobava in vgraditev cementnega betona C20/25 v prerez do 0,2 m3/m – podložni beton</t>
  </si>
  <si>
    <t>Zasip iz vezljive zemljine z dobavo iz začasne deponije po plasteh 40cm (za zid, globoka drenaža, meteorna kanalizacija)</t>
  </si>
  <si>
    <t>NEPREDVIDENA DELA (2%)</t>
  </si>
  <si>
    <t>Robni elementi</t>
  </si>
  <si>
    <t>Vgraditev predfabriciranih dvignjenih robnikov iz cementnega betona s prerezom 15/25 cm</t>
  </si>
  <si>
    <t>Vgraditev predfabriciranih pogreznjenih robnikov iz cementnega betona s prerezom 15/25 cm</t>
  </si>
  <si>
    <t>Nakljadanje in odvoz zemljin vseh kategorij na trajno deponijo, vključno z deponiranjem. Postavka vključuje vse stroške, povezane z deponiranjem materiala.</t>
  </si>
  <si>
    <t>Zasip z zrnato kamnino - 4. kategorije z dobavo iz kamnoloma po plasteh 40cm (nasip, globoka drenaža in meteorna kanalizacija)</t>
  </si>
  <si>
    <t>Dobava in postavitev mrež iz visokovrednega naravno trdega jekla S500 S s premerom do 12 mm, za srednje zahtevno ojačitev</t>
  </si>
  <si>
    <t>Izdelava dvostranskega vezanega opaža AB zidu</t>
  </si>
  <si>
    <t>OCENA INVESTICIJE</t>
  </si>
  <si>
    <t>099/17 SANACIJA CESTE</t>
  </si>
  <si>
    <t>BUDANJE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</si>
</sst>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_S_I_T_-;\-* #,##0.00\ _S_I_T_-;_-* \-??\ _S_I_T_-;_-@_-"/>
    <numFmt numFmtId="173" formatCode="##\ ###"/>
    <numFmt numFmtId="174" formatCode="_-* #,##0.00\ [$€-1]_-;\-* #,##0.00\ [$€-1]_-;_-* &quot;-&quot;??\ [$€-1]_-"/>
    <numFmt numFmtId="175" formatCode="#\ ###"/>
    <numFmt numFmtId="176" formatCode="#\ ##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color indexed="63"/>
      <name val="DinMittCE"/>
      <family val="1"/>
    </font>
    <font>
      <sz val="12"/>
      <color indexed="53"/>
      <name val="DinMittCE"/>
      <family val="1"/>
    </font>
    <font>
      <sz val="10"/>
      <name val="DinMittCE"/>
      <family val="1"/>
    </font>
    <font>
      <sz val="7"/>
      <name val="DinMittCE"/>
      <family val="1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CE"/>
      <family val="0"/>
    </font>
    <font>
      <sz val="12"/>
      <name val="Times New Roman CE"/>
      <family val="1"/>
    </font>
    <font>
      <i/>
      <sz val="10"/>
      <name val="SL Dutch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174" fontId="9" fillId="0" borderId="0" applyFont="0" applyFill="0" applyBorder="0" applyAlignment="0" applyProtection="0"/>
    <xf numFmtId="0" fontId="34" fillId="21" borderId="1" applyNumberFormat="0" applyAlignment="0" applyProtection="0"/>
    <xf numFmtId="39" fontId="0" fillId="0" borderId="2">
      <alignment horizontal="right" vertical="top" wrapText="1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9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" fontId="11" fillId="0" borderId="0">
      <alignment/>
      <protection/>
    </xf>
    <xf numFmtId="9" fontId="0" fillId="0" borderId="0" applyFill="0" applyBorder="0" applyAlignment="0" applyProtection="0"/>
    <xf numFmtId="0" fontId="0" fillId="23" borderId="6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21" borderId="9" applyNumberFormat="0" applyAlignment="0" applyProtection="0"/>
    <xf numFmtId="0" fontId="45" fillId="31" borderId="0" applyNumberFormat="0" applyBorder="0" applyAlignment="0" applyProtection="0"/>
    <xf numFmtId="0" fontId="0" fillId="0" borderId="10">
      <alignment horizontal="left" vertical="top" wrapText="1"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6" fillId="32" borderId="9" applyNumberFormat="0" applyAlignment="0" applyProtection="0"/>
    <xf numFmtId="0" fontId="47" fillId="0" borderId="11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/>
    </xf>
    <xf numFmtId="0" fontId="7" fillId="0" borderId="0" xfId="252" applyNumberFormat="1" applyFont="1" applyBorder="1" applyAlignment="1">
      <alignment vertical="top" wrapText="1"/>
      <protection/>
    </xf>
    <xf numFmtId="0" fontId="7" fillId="0" borderId="0" xfId="252" applyNumberFormat="1" applyFont="1" applyBorder="1" applyAlignment="1">
      <alignment horizontal="center" vertical="top" wrapText="1"/>
      <protection/>
    </xf>
    <xf numFmtId="4" fontId="7" fillId="0" borderId="0" xfId="252" applyNumberFormat="1" applyFont="1" applyBorder="1" applyAlignment="1">
      <alignment horizontal="right" vertical="top"/>
      <protection/>
    </xf>
    <xf numFmtId="0" fontId="2" fillId="0" borderId="13" xfId="135" applyNumberFormat="1" applyFont="1" applyBorder="1" applyAlignment="1">
      <alignment horizontal="center" vertical="center"/>
      <protection/>
    </xf>
    <xf numFmtId="0" fontId="2" fillId="0" borderId="14" xfId="135" applyNumberFormat="1" applyFont="1" applyBorder="1" applyAlignment="1">
      <alignment horizontal="center" vertical="center"/>
      <protection/>
    </xf>
    <xf numFmtId="0" fontId="2" fillId="0" borderId="14" xfId="135" applyNumberFormat="1" applyFont="1" applyBorder="1" applyAlignment="1">
      <alignment horizontal="center" vertical="center" wrapText="1"/>
      <protection/>
    </xf>
    <xf numFmtId="4" fontId="2" fillId="0" borderId="15" xfId="135" applyNumberFormat="1" applyFont="1" applyBorder="1" applyAlignment="1">
      <alignment horizontal="center" vertical="center"/>
      <protection/>
    </xf>
    <xf numFmtId="1" fontId="2" fillId="33" borderId="13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horizontal="right" vertical="top"/>
    </xf>
    <xf numFmtId="2" fontId="8" fillId="33" borderId="14" xfId="0" applyNumberFormat="1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vertical="top"/>
    </xf>
    <xf numFmtId="2" fontId="2" fillId="33" borderId="15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1" fontId="2" fillId="34" borderId="13" xfId="0" applyNumberFormat="1" applyFont="1" applyFill="1" applyBorder="1" applyAlignment="1">
      <alignment vertical="top"/>
    </xf>
    <xf numFmtId="173" fontId="2" fillId="34" borderId="14" xfId="0" applyNumberFormat="1" applyFont="1" applyFill="1" applyBorder="1" applyAlignment="1">
      <alignment horizontal="right" vertical="top"/>
    </xf>
    <xf numFmtId="2" fontId="2" fillId="34" borderId="14" xfId="0" applyNumberFormat="1" applyFont="1" applyFill="1" applyBorder="1" applyAlignment="1">
      <alignment vertical="top" wrapText="1"/>
    </xf>
    <xf numFmtId="2" fontId="2" fillId="34" borderId="14" xfId="0" applyNumberFormat="1" applyFont="1" applyFill="1" applyBorder="1" applyAlignment="1">
      <alignment vertical="top"/>
    </xf>
    <xf numFmtId="2" fontId="2" fillId="34" borderId="15" xfId="0" applyNumberFormat="1" applyFont="1" applyFill="1" applyBorder="1" applyAlignment="1">
      <alignment vertical="top"/>
    </xf>
    <xf numFmtId="0" fontId="2" fillId="34" borderId="0" xfId="0" applyFont="1" applyFill="1" applyBorder="1" applyAlignment="1">
      <alignment/>
    </xf>
    <xf numFmtId="1" fontId="2" fillId="0" borderId="13" xfId="0" applyNumberFormat="1" applyFont="1" applyFill="1" applyBorder="1" applyAlignment="1">
      <alignment vertical="top"/>
    </xf>
    <xf numFmtId="173" fontId="2" fillId="0" borderId="14" xfId="0" applyNumberFormat="1" applyFont="1" applyFill="1" applyBorder="1" applyAlignment="1">
      <alignment horizontal="right" vertical="top"/>
    </xf>
    <xf numFmtId="2" fontId="2" fillId="0" borderId="14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14" xfId="0" applyNumberFormat="1" applyFont="1" applyFill="1" applyBorder="1" applyAlignment="1">
      <alignment vertical="top"/>
    </xf>
    <xf numFmtId="4" fontId="2" fillId="34" borderId="14" xfId="0" applyNumberFormat="1" applyFont="1" applyFill="1" applyBorder="1" applyAlignment="1">
      <alignment vertical="top"/>
    </xf>
    <xf numFmtId="4" fontId="2" fillId="34" borderId="15" xfId="0" applyNumberFormat="1" applyFont="1" applyFill="1" applyBorder="1" applyAlignment="1">
      <alignment vertical="top"/>
    </xf>
    <xf numFmtId="173" fontId="2" fillId="33" borderId="14" xfId="0" applyNumberFormat="1" applyFont="1" applyFill="1" applyBorder="1" applyAlignment="1">
      <alignment horizontal="right" vertical="top"/>
    </xf>
    <xf numFmtId="4" fontId="2" fillId="33" borderId="14" xfId="0" applyNumberFormat="1" applyFont="1" applyFill="1" applyBorder="1" applyAlignment="1">
      <alignment vertical="top"/>
    </xf>
    <xf numFmtId="4" fontId="2" fillId="33" borderId="15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135" applyFont="1" applyFill="1" applyBorder="1" applyAlignment="1">
      <alignment vertical="top"/>
      <protection/>
    </xf>
    <xf numFmtId="0" fontId="2" fillId="0" borderId="14" xfId="135" applyFont="1" applyFill="1" applyBorder="1" applyAlignment="1">
      <alignment vertical="top" wrapText="1"/>
      <protection/>
    </xf>
    <xf numFmtId="4" fontId="2" fillId="0" borderId="14" xfId="135" applyNumberFormat="1" applyFont="1" applyFill="1" applyBorder="1" applyAlignment="1">
      <alignment vertical="top"/>
      <protection/>
    </xf>
    <xf numFmtId="4" fontId="2" fillId="0" borderId="15" xfId="135" applyNumberFormat="1" applyFont="1" applyFill="1" applyBorder="1" applyAlignment="1">
      <alignment vertical="top"/>
      <protection/>
    </xf>
    <xf numFmtId="0" fontId="2" fillId="34" borderId="13" xfId="135" applyFont="1" applyFill="1" applyBorder="1" applyAlignment="1">
      <alignment vertical="top"/>
      <protection/>
    </xf>
    <xf numFmtId="0" fontId="2" fillId="34" borderId="14" xfId="135" applyFont="1" applyFill="1" applyBorder="1" applyAlignment="1">
      <alignment vertical="top"/>
      <protection/>
    </xf>
    <xf numFmtId="0" fontId="2" fillId="34" borderId="14" xfId="135" applyFont="1" applyFill="1" applyBorder="1" applyAlignment="1">
      <alignment vertical="top" wrapText="1"/>
      <protection/>
    </xf>
    <xf numFmtId="0" fontId="2" fillId="34" borderId="14" xfId="135" applyFont="1" applyFill="1" applyBorder="1" applyAlignment="1">
      <alignment horizontal="center" vertical="top"/>
      <protection/>
    </xf>
    <xf numFmtId="4" fontId="2" fillId="34" borderId="14" xfId="135" applyNumberFormat="1" applyFont="1" applyFill="1" applyBorder="1" applyAlignment="1">
      <alignment vertical="top"/>
      <protection/>
    </xf>
    <xf numFmtId="4" fontId="2" fillId="34" borderId="15" xfId="135" applyNumberFormat="1" applyFont="1" applyFill="1" applyBorder="1" applyAlignment="1">
      <alignment vertical="top"/>
      <protection/>
    </xf>
    <xf numFmtId="0" fontId="2" fillId="0" borderId="14" xfId="135" applyFont="1" applyFill="1" applyBorder="1" applyAlignment="1">
      <alignment horizontal="center" vertical="top"/>
      <protection/>
    </xf>
    <xf numFmtId="1" fontId="2" fillId="34" borderId="16" xfId="0" applyNumberFormat="1" applyFont="1" applyFill="1" applyBorder="1" applyAlignment="1">
      <alignment vertical="top"/>
    </xf>
    <xf numFmtId="173" fontId="2" fillId="0" borderId="12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173" fontId="2" fillId="0" borderId="19" xfId="0" applyNumberFormat="1" applyFont="1" applyBorder="1" applyAlignment="1">
      <alignment horizontal="right" vertical="top"/>
    </xf>
    <xf numFmtId="2" fontId="8" fillId="0" borderId="19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173" fontId="2" fillId="0" borderId="14" xfId="0" applyNumberFormat="1" applyFont="1" applyBorder="1" applyAlignment="1">
      <alignment horizontal="right" vertical="top"/>
    </xf>
    <xf numFmtId="2" fontId="8" fillId="0" borderId="14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173" fontId="2" fillId="0" borderId="21" xfId="0" applyNumberFormat="1" applyFont="1" applyBorder="1" applyAlignment="1">
      <alignment horizontal="right" vertical="top"/>
    </xf>
    <xf numFmtId="2" fontId="8" fillId="0" borderId="21" xfId="0" applyNumberFormat="1" applyFont="1" applyBorder="1" applyAlignment="1">
      <alignment vertical="top" wrapText="1"/>
    </xf>
    <xf numFmtId="2" fontId="2" fillId="0" borderId="21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173" fontId="2" fillId="34" borderId="19" xfId="0" applyNumberFormat="1" applyFont="1" applyFill="1" applyBorder="1" applyAlignment="1">
      <alignment horizontal="right" vertical="top"/>
    </xf>
    <xf numFmtId="2" fontId="8" fillId="34" borderId="19" xfId="0" applyNumberFormat="1" applyFont="1" applyFill="1" applyBorder="1" applyAlignment="1">
      <alignment vertical="top" wrapText="1"/>
    </xf>
    <xf numFmtId="2" fontId="2" fillId="34" borderId="19" xfId="0" applyNumberFormat="1" applyFont="1" applyFill="1" applyBorder="1" applyAlignment="1">
      <alignment vertical="top"/>
    </xf>
    <xf numFmtId="4" fontId="2" fillId="34" borderId="20" xfId="0" applyNumberFormat="1" applyFont="1" applyFill="1" applyBorder="1" applyAlignment="1">
      <alignment vertical="top"/>
    </xf>
    <xf numFmtId="2" fontId="2" fillId="34" borderId="21" xfId="0" applyNumberFormat="1" applyFont="1" applyFill="1" applyBorder="1" applyAlignment="1">
      <alignment horizontal="right"/>
    </xf>
    <xf numFmtId="2" fontId="8" fillId="34" borderId="21" xfId="0" applyNumberFormat="1" applyFont="1" applyFill="1" applyBorder="1" applyAlignment="1">
      <alignment horizontal="left" vertical="center"/>
    </xf>
    <xf numFmtId="2" fontId="2" fillId="34" borderId="21" xfId="0" applyNumberFormat="1" applyFont="1" applyFill="1" applyBorder="1" applyAlignment="1">
      <alignment/>
    </xf>
    <xf numFmtId="4" fontId="8" fillId="34" borderId="22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1" fontId="2" fillId="0" borderId="16" xfId="0" applyNumberFormat="1" applyFont="1" applyBorder="1" applyAlignment="1">
      <alignment vertical="top"/>
    </xf>
    <xf numFmtId="0" fontId="48" fillId="0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49" fontId="2" fillId="0" borderId="24" xfId="253" applyNumberFormat="1" applyFont="1" applyFill="1" applyBorder="1" applyAlignment="1">
      <alignment horizontal="left" vertical="top" wrapText="1"/>
      <protection/>
    </xf>
    <xf numFmtId="2" fontId="2" fillId="0" borderId="24" xfId="253" applyNumberFormat="1" applyFont="1" applyFill="1" applyBorder="1" applyAlignment="1">
      <alignment vertical="top" wrapText="1"/>
      <protection/>
    </xf>
    <xf numFmtId="4" fontId="2" fillId="0" borderId="24" xfId="25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vertical="top"/>
    </xf>
    <xf numFmtId="0" fontId="2" fillId="36" borderId="0" xfId="0" applyFont="1" applyFill="1" applyBorder="1" applyAlignment="1">
      <alignment/>
    </xf>
    <xf numFmtId="0" fontId="48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1" fontId="2" fillId="34" borderId="23" xfId="0" applyNumberFormat="1" applyFont="1" applyFill="1" applyBorder="1" applyAlignment="1">
      <alignment vertical="top"/>
    </xf>
    <xf numFmtId="173" fontId="2" fillId="34" borderId="12" xfId="0" applyNumberFormat="1" applyFont="1" applyFill="1" applyBorder="1" applyAlignment="1">
      <alignment horizontal="right" vertical="top"/>
    </xf>
    <xf numFmtId="2" fontId="2" fillId="34" borderId="12" xfId="0" applyNumberFormat="1" applyFont="1" applyFill="1" applyBorder="1" applyAlignment="1">
      <alignment vertical="top" wrapText="1"/>
    </xf>
    <xf numFmtId="2" fontId="2" fillId="34" borderId="12" xfId="0" applyNumberFormat="1" applyFont="1" applyFill="1" applyBorder="1" applyAlignment="1">
      <alignment vertical="top"/>
    </xf>
    <xf numFmtId="4" fontId="2" fillId="34" borderId="12" xfId="0" applyNumberFormat="1" applyFont="1" applyFill="1" applyBorder="1" applyAlignment="1">
      <alignment vertical="top"/>
    </xf>
    <xf numFmtId="4" fontId="2" fillId="34" borderId="17" xfId="0" applyNumberFormat="1" applyFont="1" applyFill="1" applyBorder="1" applyAlignment="1">
      <alignment vertical="top"/>
    </xf>
    <xf numFmtId="1" fontId="2" fillId="0" borderId="25" xfId="0" applyNumberFormat="1" applyFont="1" applyFill="1" applyBorder="1" applyAlignment="1">
      <alignment vertical="top"/>
    </xf>
    <xf numFmtId="173" fontId="2" fillId="0" borderId="24" xfId="0" applyNumberFormat="1" applyFont="1" applyFill="1" applyBorder="1" applyAlignment="1">
      <alignment horizontal="right" vertical="top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right" vertical="top"/>
    </xf>
    <xf numFmtId="0" fontId="7" fillId="0" borderId="0" xfId="252" applyNumberFormat="1" applyFont="1" applyBorder="1" applyAlignment="1">
      <alignment horizontal="left" vertical="top"/>
      <protection/>
    </xf>
  </cellXfs>
  <cellStyles count="27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Dobro" xfId="34"/>
    <cellStyle name="Euro" xfId="35"/>
    <cellStyle name="Izhod" xfId="36"/>
    <cellStyle name="Keš" xfId="37"/>
    <cellStyle name="Naslov" xfId="38"/>
    <cellStyle name="Naslov 1" xfId="39"/>
    <cellStyle name="Naslov 2" xfId="40"/>
    <cellStyle name="Naslov 3" xfId="41"/>
    <cellStyle name="Naslov 4" xfId="42"/>
    <cellStyle name="Navadno 10" xfId="43"/>
    <cellStyle name="Navadno 10 2" xfId="44"/>
    <cellStyle name="Navadno 10 2 2" xfId="45"/>
    <cellStyle name="Navadno 10 2 2 2" xfId="46"/>
    <cellStyle name="Navadno 10 2 2 2 2" xfId="47"/>
    <cellStyle name="Navadno 10 2 2 2_3b.OBJEKTI-PS1" xfId="48"/>
    <cellStyle name="Navadno 10 2 2 3" xfId="49"/>
    <cellStyle name="Navadno 10 2 2 3 2" xfId="50"/>
    <cellStyle name="Navadno 10 2 2 4" xfId="51"/>
    <cellStyle name="Navadno 10 2 2_2a.OBJEKTI-Preddela" xfId="52"/>
    <cellStyle name="Navadno 10 2 3" xfId="53"/>
    <cellStyle name="Navadno 10 2 3 2" xfId="54"/>
    <cellStyle name="Navadno 10 2 3 2 2" xfId="55"/>
    <cellStyle name="Navadno 10 2 3 3" xfId="56"/>
    <cellStyle name="Navadno 10 2 3_3b.OBJEKTI-PS1" xfId="57"/>
    <cellStyle name="Navadno 10 2 4" xfId="58"/>
    <cellStyle name="Navadno 10 2 4 2" xfId="59"/>
    <cellStyle name="Navadno 10 2 5" xfId="60"/>
    <cellStyle name="Navadno 10 2_2a.OBJEKTI-Preddela" xfId="61"/>
    <cellStyle name="Navadno 10 3" xfId="62"/>
    <cellStyle name="Navadno 10 3 2" xfId="63"/>
    <cellStyle name="Navadno 10 3 2 2" xfId="64"/>
    <cellStyle name="Navadno 10 3 2 2 2" xfId="65"/>
    <cellStyle name="Navadno 10 3 2 2_3b.OBJEKTI-PS1" xfId="66"/>
    <cellStyle name="Navadno 10 3 2 3" xfId="67"/>
    <cellStyle name="Navadno 10 3 2 3 2" xfId="68"/>
    <cellStyle name="Navadno 10 3 2 4" xfId="69"/>
    <cellStyle name="Navadno 10 3 2_2a.OBJEKTI-Preddela" xfId="70"/>
    <cellStyle name="Navadno 10 3 3" xfId="71"/>
    <cellStyle name="Navadno 10 3 3 2" xfId="72"/>
    <cellStyle name="Navadno 10 3 3 2 2" xfId="73"/>
    <cellStyle name="Navadno 10 3 3 3" xfId="74"/>
    <cellStyle name="Navadno 10 3 3_3b.OBJEKTI-PS1" xfId="75"/>
    <cellStyle name="Navadno 10 3 4" xfId="76"/>
    <cellStyle name="Navadno 10 3 4 2" xfId="77"/>
    <cellStyle name="Navadno 10 3 5" xfId="78"/>
    <cellStyle name="Navadno 10 3_2a.OBJEKTI-Preddela" xfId="79"/>
    <cellStyle name="Navadno 10 4" xfId="80"/>
    <cellStyle name="Navadno 10 4 2" xfId="81"/>
    <cellStyle name="Navadno 10 4 2 2" xfId="82"/>
    <cellStyle name="Navadno 10 4 2 2 2" xfId="83"/>
    <cellStyle name="Navadno 10 4 2 2_3b.OBJEKTI-PS1" xfId="84"/>
    <cellStyle name="Navadno 10 4 2 3" xfId="85"/>
    <cellStyle name="Navadno 10 4 2 3 2" xfId="86"/>
    <cellStyle name="Navadno 10 4 2 4" xfId="87"/>
    <cellStyle name="Navadno 10 4 2_2a.OBJEKTI-Preddela" xfId="88"/>
    <cellStyle name="Navadno 10 4 3" xfId="89"/>
    <cellStyle name="Navadno 10 4 3 2" xfId="90"/>
    <cellStyle name="Navadno 10 4 3 2 2" xfId="91"/>
    <cellStyle name="Navadno 10 4 3 3" xfId="92"/>
    <cellStyle name="Navadno 10 4 3_3b.OBJEKTI-PS1" xfId="93"/>
    <cellStyle name="Navadno 10 4 4" xfId="94"/>
    <cellStyle name="Navadno 10 4 4 2" xfId="95"/>
    <cellStyle name="Navadno 10 4 5" xfId="96"/>
    <cellStyle name="Navadno 10 4_2a.OBJEKTI-Preddela" xfId="97"/>
    <cellStyle name="Navadno 10 5" xfId="98"/>
    <cellStyle name="Navadno 10 5 2" xfId="99"/>
    <cellStyle name="Navadno 10 5 2 2" xfId="100"/>
    <cellStyle name="Navadno 10 5 2 2 2" xfId="101"/>
    <cellStyle name="Navadno 10 5 2 2_3b.OBJEKTI-PS1" xfId="102"/>
    <cellStyle name="Navadno 10 5 2 3" xfId="103"/>
    <cellStyle name="Navadno 10 5 2 3 2" xfId="104"/>
    <cellStyle name="Navadno 10 5 2 4" xfId="105"/>
    <cellStyle name="Navadno 10 5 2_2a.OBJEKTI-Preddela" xfId="106"/>
    <cellStyle name="Navadno 10 5 3" xfId="107"/>
    <cellStyle name="Navadno 10 5 3 2" xfId="108"/>
    <cellStyle name="Navadno 10 5 3 2 2" xfId="109"/>
    <cellStyle name="Navadno 10 5 3 3" xfId="110"/>
    <cellStyle name="Navadno 10 5 3_3b.OBJEKTI-PS1" xfId="111"/>
    <cellStyle name="Navadno 10 5 4" xfId="112"/>
    <cellStyle name="Navadno 10 5 4 2" xfId="113"/>
    <cellStyle name="Navadno 10 5 5" xfId="114"/>
    <cellStyle name="Navadno 10 5_2a.OBJEKTI-Preddela" xfId="115"/>
    <cellStyle name="Navadno 10 6" xfId="116"/>
    <cellStyle name="Navadno 10 6 2" xfId="117"/>
    <cellStyle name="Navadno 10 6 2 2" xfId="118"/>
    <cellStyle name="Navadno 10 6 2_3b.OBJEKTI-PS1" xfId="119"/>
    <cellStyle name="Navadno 10 6 3" xfId="120"/>
    <cellStyle name="Navadno 10 6 3 2" xfId="121"/>
    <cellStyle name="Navadno 10 6 4" xfId="122"/>
    <cellStyle name="Navadno 10 6_2a.OBJEKTI-Preddela" xfId="123"/>
    <cellStyle name="Navadno 10 7" xfId="124"/>
    <cellStyle name="Navadno 10 7 2" xfId="125"/>
    <cellStyle name="Navadno 10 7 2 2" xfId="126"/>
    <cellStyle name="Navadno 10 7 3" xfId="127"/>
    <cellStyle name="Navadno 10 7_3b.OBJEKTI-PS1" xfId="128"/>
    <cellStyle name="Navadno 10 8" xfId="129"/>
    <cellStyle name="Navadno 10 8 2" xfId="130"/>
    <cellStyle name="Navadno 10 9" xfId="131"/>
    <cellStyle name="Navadno 10_2a.OBJEKTI-Preddela" xfId="132"/>
    <cellStyle name="Navadno 11" xfId="133"/>
    <cellStyle name="Navadno 12" xfId="134"/>
    <cellStyle name="Navadno 2" xfId="135"/>
    <cellStyle name="Navadno 3" xfId="136"/>
    <cellStyle name="Navadno 3 10" xfId="137"/>
    <cellStyle name="Navadno 3 2" xfId="138"/>
    <cellStyle name="Navadno 3 3" xfId="139"/>
    <cellStyle name="Navadno 3 3 2" xfId="140"/>
    <cellStyle name="Navadno 3 3 2 2" xfId="141"/>
    <cellStyle name="Navadno 3 3 2 2 2" xfId="142"/>
    <cellStyle name="Navadno 3 3 2 2_3b.OBJEKTI-PS1" xfId="143"/>
    <cellStyle name="Navadno 3 3 2 3" xfId="144"/>
    <cellStyle name="Navadno 3 3 2 3 2" xfId="145"/>
    <cellStyle name="Navadno 3 3 2 4" xfId="146"/>
    <cellStyle name="Navadno 3 3 2_2a.OBJEKTI-Preddela" xfId="147"/>
    <cellStyle name="Navadno 3 3 3" xfId="148"/>
    <cellStyle name="Navadno 3 3 3 2" xfId="149"/>
    <cellStyle name="Navadno 3 3 3 2 2" xfId="150"/>
    <cellStyle name="Navadno 3 3 3 3" xfId="151"/>
    <cellStyle name="Navadno 3 3 3_3b.OBJEKTI-PS1" xfId="152"/>
    <cellStyle name="Navadno 3 3 4" xfId="153"/>
    <cellStyle name="Navadno 3 3 4 2" xfId="154"/>
    <cellStyle name="Navadno 3 3 5" xfId="155"/>
    <cellStyle name="Navadno 3 3_2a.OBJEKTI-Preddela" xfId="156"/>
    <cellStyle name="Navadno 3 4" xfId="157"/>
    <cellStyle name="Navadno 3 4 2" xfId="158"/>
    <cellStyle name="Navadno 3 4 2 2" xfId="159"/>
    <cellStyle name="Navadno 3 4 2 2 2" xfId="160"/>
    <cellStyle name="Navadno 3 4 2 2_3b.OBJEKTI-PS1" xfId="161"/>
    <cellStyle name="Navadno 3 4 2 3" xfId="162"/>
    <cellStyle name="Navadno 3 4 2 3 2" xfId="163"/>
    <cellStyle name="Navadno 3 4 2 4" xfId="164"/>
    <cellStyle name="Navadno 3 4 2_2a.OBJEKTI-Preddela" xfId="165"/>
    <cellStyle name="Navadno 3 4 3" xfId="166"/>
    <cellStyle name="Navadno 3 4 3 2" xfId="167"/>
    <cellStyle name="Navadno 3 4 3 2 2" xfId="168"/>
    <cellStyle name="Navadno 3 4 3 3" xfId="169"/>
    <cellStyle name="Navadno 3 4 3_3b.OBJEKTI-PS1" xfId="170"/>
    <cellStyle name="Navadno 3 4 4" xfId="171"/>
    <cellStyle name="Navadno 3 4 4 2" xfId="172"/>
    <cellStyle name="Navadno 3 4 5" xfId="173"/>
    <cellStyle name="Navadno 3 4_2a.OBJEKTI-Preddela" xfId="174"/>
    <cellStyle name="Navadno 3 5" xfId="175"/>
    <cellStyle name="Navadno 3 5 2" xfId="176"/>
    <cellStyle name="Navadno 3 5 2 2" xfId="177"/>
    <cellStyle name="Navadno 3 5 2 2 2" xfId="178"/>
    <cellStyle name="Navadno 3 5 2 2_3b.OBJEKTI-PS1" xfId="179"/>
    <cellStyle name="Navadno 3 5 2 3" xfId="180"/>
    <cellStyle name="Navadno 3 5 2 3 2" xfId="181"/>
    <cellStyle name="Navadno 3 5 2 4" xfId="182"/>
    <cellStyle name="Navadno 3 5 2_2a.OBJEKTI-Preddela" xfId="183"/>
    <cellStyle name="Navadno 3 5 3" xfId="184"/>
    <cellStyle name="Navadno 3 5 3 2" xfId="185"/>
    <cellStyle name="Navadno 3 5 3 2 2" xfId="186"/>
    <cellStyle name="Navadno 3 5 3 3" xfId="187"/>
    <cellStyle name="Navadno 3 5 3_3b.OBJEKTI-PS1" xfId="188"/>
    <cellStyle name="Navadno 3 5 4" xfId="189"/>
    <cellStyle name="Navadno 3 5 4 2" xfId="190"/>
    <cellStyle name="Navadno 3 5 5" xfId="191"/>
    <cellStyle name="Navadno 3 5_2a.OBJEKTI-Preddela" xfId="192"/>
    <cellStyle name="Navadno 3 6" xfId="193"/>
    <cellStyle name="Navadno 3 6 2" xfId="194"/>
    <cellStyle name="Navadno 3 6 2 2" xfId="195"/>
    <cellStyle name="Navadno 3 6 2 2 2" xfId="196"/>
    <cellStyle name="Navadno 3 6 2 2_3b.OBJEKTI-PS1" xfId="197"/>
    <cellStyle name="Navadno 3 6 2 3" xfId="198"/>
    <cellStyle name="Navadno 3 6 2 3 2" xfId="199"/>
    <cellStyle name="Navadno 3 6 2 4" xfId="200"/>
    <cellStyle name="Navadno 3 6 2_2a.OBJEKTI-Preddela" xfId="201"/>
    <cellStyle name="Navadno 3 6 3" xfId="202"/>
    <cellStyle name="Navadno 3 6 3 2" xfId="203"/>
    <cellStyle name="Navadno 3 6 3 2 2" xfId="204"/>
    <cellStyle name="Navadno 3 6 3 3" xfId="205"/>
    <cellStyle name="Navadno 3 6 3_3b.OBJEKTI-PS1" xfId="206"/>
    <cellStyle name="Navadno 3 6 4" xfId="207"/>
    <cellStyle name="Navadno 3 6 4 2" xfId="208"/>
    <cellStyle name="Navadno 3 6 5" xfId="209"/>
    <cellStyle name="Navadno 3 6_2a.OBJEKTI-Preddela" xfId="210"/>
    <cellStyle name="Navadno 3 7" xfId="211"/>
    <cellStyle name="Navadno 3 7 2" xfId="212"/>
    <cellStyle name="Navadno 3 7 2 2" xfId="213"/>
    <cellStyle name="Navadno 3 7 2_3b.OBJEKTI-PS1" xfId="214"/>
    <cellStyle name="Navadno 3 7 3" xfId="215"/>
    <cellStyle name="Navadno 3 7 3 2" xfId="216"/>
    <cellStyle name="Navadno 3 7 4" xfId="217"/>
    <cellStyle name="Navadno 3 7_2a.OBJEKTI-Preddela" xfId="218"/>
    <cellStyle name="Navadno 3 8" xfId="219"/>
    <cellStyle name="Navadno 3 8 2" xfId="220"/>
    <cellStyle name="Navadno 3 8 2 2" xfId="221"/>
    <cellStyle name="Navadno 3 8 3" xfId="222"/>
    <cellStyle name="Navadno 3 8_3b.OBJEKTI-PS1" xfId="223"/>
    <cellStyle name="Navadno 3 9" xfId="224"/>
    <cellStyle name="Navadno 3 9 2" xfId="225"/>
    <cellStyle name="Navadno 3_2a.OBJEKTI-Preddela" xfId="226"/>
    <cellStyle name="Navadno 4" xfId="227"/>
    <cellStyle name="Navadno 5" xfId="228"/>
    <cellStyle name="Navadno 6" xfId="229"/>
    <cellStyle name="Navadno 7" xfId="230"/>
    <cellStyle name="Navadno 8" xfId="231"/>
    <cellStyle name="Navadno 9" xfId="232"/>
    <cellStyle name="Nevtralno" xfId="233"/>
    <cellStyle name="Normal 10" xfId="234"/>
    <cellStyle name="Normal 11" xfId="235"/>
    <cellStyle name="Normal 12" xfId="236"/>
    <cellStyle name="Normal 13" xfId="237"/>
    <cellStyle name="Normal 14" xfId="238"/>
    <cellStyle name="Normal 15" xfId="239"/>
    <cellStyle name="Normal 16" xfId="240"/>
    <cellStyle name="Normal 17" xfId="241"/>
    <cellStyle name="Normal 18" xfId="242"/>
    <cellStyle name="Normal 19" xfId="243"/>
    <cellStyle name="Normal 2" xfId="244"/>
    <cellStyle name="Normal 2 2" xfId="245"/>
    <cellStyle name="Normal 20" xfId="246"/>
    <cellStyle name="Normal 21" xfId="247"/>
    <cellStyle name="Normal 22" xfId="248"/>
    <cellStyle name="Normal 23" xfId="249"/>
    <cellStyle name="Normal 24" xfId="250"/>
    <cellStyle name="Normal 3" xfId="251"/>
    <cellStyle name="Normal 3 2" xfId="252"/>
    <cellStyle name="Normal 3 2 2" xfId="253"/>
    <cellStyle name="Normal 4" xfId="254"/>
    <cellStyle name="Normal 5" xfId="255"/>
    <cellStyle name="Normal 6" xfId="256"/>
    <cellStyle name="Normal 7" xfId="257"/>
    <cellStyle name="Normal 7 2" xfId="258"/>
    <cellStyle name="Normal 8" xfId="259"/>
    <cellStyle name="Normal 8 2" xfId="260"/>
    <cellStyle name="Normal 9" xfId="261"/>
    <cellStyle name="normal1" xfId="262"/>
    <cellStyle name="Percent" xfId="263"/>
    <cellStyle name="Opomba" xfId="264"/>
    <cellStyle name="Opozorilo" xfId="265"/>
    <cellStyle name="Pojasnjevalno besedilo" xfId="266"/>
    <cellStyle name="Poudarek1" xfId="267"/>
    <cellStyle name="Poudarek2" xfId="268"/>
    <cellStyle name="Poudarek3" xfId="269"/>
    <cellStyle name="Poudarek4" xfId="270"/>
    <cellStyle name="Poudarek5" xfId="271"/>
    <cellStyle name="Poudarek6" xfId="272"/>
    <cellStyle name="Povezana celica" xfId="273"/>
    <cellStyle name="Preveri celico" xfId="274"/>
    <cellStyle name="Računanje" xfId="275"/>
    <cellStyle name="Slabo" xfId="276"/>
    <cellStyle name="tekst-levo" xfId="277"/>
    <cellStyle name="Currency" xfId="278"/>
    <cellStyle name="Currency [0]" xfId="279"/>
    <cellStyle name="Comma" xfId="280"/>
    <cellStyle name="Comma [0]" xfId="281"/>
    <cellStyle name="Vejica 2" xfId="282"/>
    <cellStyle name="Vejica 2 2" xfId="283"/>
    <cellStyle name="Vejica 3" xfId="284"/>
    <cellStyle name="Vnos" xfId="285"/>
    <cellStyle name="Vsota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14"/>
  <sheetViews>
    <sheetView tabSelected="1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2" width="9.28125" style="2" customWidth="1"/>
    <col min="3" max="3" width="41.00390625" style="3" customWidth="1"/>
    <col min="4" max="4" width="5.7109375" style="1" customWidth="1"/>
    <col min="5" max="5" width="9.00390625" style="4" customWidth="1"/>
    <col min="6" max="6" width="10.421875" style="4" customWidth="1"/>
    <col min="7" max="7" width="13.8515625" style="4" customWidth="1"/>
    <col min="8" max="8" width="10.140625" style="1" customWidth="1"/>
    <col min="9" max="13" width="9.140625" style="1" customWidth="1"/>
    <col min="14" max="14" width="12.57421875" style="1" customWidth="1"/>
    <col min="15" max="17" width="9.140625" style="1" customWidth="1"/>
    <col min="18" max="18" width="14.00390625" style="1" customWidth="1"/>
    <col min="19" max="19" width="3.8515625" style="1" customWidth="1"/>
    <col min="20" max="16384" width="9.140625" style="1" customWidth="1"/>
  </cols>
  <sheetData>
    <row r="1" spans="1:7" ht="15.75" customHeight="1">
      <c r="A1" s="114" t="s">
        <v>0</v>
      </c>
      <c r="B1" s="114"/>
      <c r="C1" s="114"/>
      <c r="D1" s="115" t="s">
        <v>100</v>
      </c>
      <c r="E1" s="115"/>
      <c r="F1" s="115"/>
      <c r="G1" s="115"/>
    </row>
    <row r="2" spans="1:9" ht="12.75" customHeight="1">
      <c r="A2" s="116" t="s">
        <v>1</v>
      </c>
      <c r="B2" s="116"/>
      <c r="C2" s="116"/>
      <c r="D2" s="117" t="s">
        <v>101</v>
      </c>
      <c r="E2" s="117"/>
      <c r="F2" s="117"/>
      <c r="G2" s="117"/>
      <c r="H2" s="5"/>
      <c r="I2" s="5"/>
    </row>
    <row r="3" spans="1:9" ht="12.75">
      <c r="A3" s="6"/>
      <c r="B3" s="6"/>
      <c r="C3" s="6"/>
      <c r="D3" s="7"/>
      <c r="E3" s="7"/>
      <c r="F3" s="7"/>
      <c r="G3" s="7"/>
      <c r="H3" s="5"/>
      <c r="I3" s="5"/>
    </row>
    <row r="4" spans="1:7" ht="15">
      <c r="A4" s="118"/>
      <c r="B4" s="118"/>
      <c r="C4" s="118"/>
      <c r="D4" s="8"/>
      <c r="E4" s="9"/>
      <c r="F4" s="8"/>
      <c r="G4" s="10" t="s">
        <v>99</v>
      </c>
    </row>
    <row r="5" spans="1:7" ht="22.5" customHeight="1">
      <c r="A5" s="11" t="s">
        <v>2</v>
      </c>
      <c r="B5" s="12" t="s">
        <v>3</v>
      </c>
      <c r="C5" s="13" t="s">
        <v>4</v>
      </c>
      <c r="D5" s="12" t="s">
        <v>5</v>
      </c>
      <c r="E5" s="12" t="s">
        <v>6</v>
      </c>
      <c r="F5" s="12" t="s">
        <v>7</v>
      </c>
      <c r="G5" s="14" t="s">
        <v>8</v>
      </c>
    </row>
    <row r="6" spans="1:7" s="20" customFormat="1" ht="16.5">
      <c r="A6" s="15"/>
      <c r="B6" s="16"/>
      <c r="C6" s="17" t="s">
        <v>9</v>
      </c>
      <c r="D6" s="18"/>
      <c r="E6" s="18"/>
      <c r="F6" s="18"/>
      <c r="G6" s="19"/>
    </row>
    <row r="7" spans="1:7" s="26" customFormat="1" ht="12.75">
      <c r="A7" s="21"/>
      <c r="B7" s="22"/>
      <c r="C7" s="23" t="s">
        <v>18</v>
      </c>
      <c r="D7" s="24"/>
      <c r="E7" s="35"/>
      <c r="F7" s="35"/>
      <c r="G7" s="36"/>
    </row>
    <row r="8" spans="1:7" s="26" customFormat="1" ht="12.75">
      <c r="A8" s="21"/>
      <c r="B8" s="22"/>
      <c r="C8" s="23"/>
      <c r="D8" s="24"/>
      <c r="E8" s="35"/>
      <c r="F8" s="35"/>
      <c r="G8" s="36"/>
    </row>
    <row r="9" spans="1:8" s="33" customFormat="1" ht="30" customHeight="1">
      <c r="A9" s="27">
        <v>1</v>
      </c>
      <c r="B9" s="28">
        <v>11222</v>
      </c>
      <c r="C9" s="29" t="s">
        <v>86</v>
      </c>
      <c r="D9" s="30" t="s">
        <v>13</v>
      </c>
      <c r="E9" s="31">
        <v>10</v>
      </c>
      <c r="F9" s="31"/>
      <c r="G9" s="32">
        <f>+E9*F9</f>
        <v>0</v>
      </c>
      <c r="H9" s="98"/>
    </row>
    <row r="10" spans="1:7" s="26" customFormat="1" ht="12.75">
      <c r="A10" s="21"/>
      <c r="B10" s="22"/>
      <c r="C10" s="23" t="s">
        <v>10</v>
      </c>
      <c r="D10" s="24"/>
      <c r="E10" s="24"/>
      <c r="F10" s="24"/>
      <c r="G10" s="25"/>
    </row>
    <row r="11" spans="1:8" s="33" customFormat="1" ht="25.5">
      <c r="A11" s="27">
        <f>1+A9</f>
        <v>2</v>
      </c>
      <c r="B11" s="28">
        <v>12141</v>
      </c>
      <c r="C11" s="29" t="s">
        <v>71</v>
      </c>
      <c r="D11" s="30" t="s">
        <v>11</v>
      </c>
      <c r="E11" s="31">
        <v>110</v>
      </c>
      <c r="F11" s="31"/>
      <c r="G11" s="32">
        <f aca="true" t="shared" si="0" ref="G11:G16">+E11*F11</f>
        <v>0</v>
      </c>
      <c r="H11" s="98"/>
    </row>
    <row r="12" spans="1:8" s="33" customFormat="1" ht="25.5">
      <c r="A12" s="27">
        <f>A11+1</f>
        <v>3</v>
      </c>
      <c r="B12" s="28">
        <v>12151</v>
      </c>
      <c r="C12" s="29" t="s">
        <v>12</v>
      </c>
      <c r="D12" s="30" t="s">
        <v>13</v>
      </c>
      <c r="E12" s="31">
        <v>3</v>
      </c>
      <c r="F12" s="31"/>
      <c r="G12" s="32">
        <f t="shared" si="0"/>
        <v>0</v>
      </c>
      <c r="H12" s="98"/>
    </row>
    <row r="13" spans="1:8" s="33" customFormat="1" ht="12.75">
      <c r="A13" s="27">
        <f>A12+1</f>
        <v>4</v>
      </c>
      <c r="B13" s="34">
        <v>12441</v>
      </c>
      <c r="C13" s="29" t="s">
        <v>14</v>
      </c>
      <c r="D13" s="30" t="s">
        <v>15</v>
      </c>
      <c r="E13" s="31">
        <f>8+7+3</f>
        <v>18</v>
      </c>
      <c r="F13" s="31"/>
      <c r="G13" s="32">
        <f t="shared" si="0"/>
        <v>0</v>
      </c>
      <c r="H13" s="98"/>
    </row>
    <row r="14" spans="1:8" s="33" customFormat="1" ht="25.5">
      <c r="A14" s="27">
        <f>A13+1</f>
        <v>5</v>
      </c>
      <c r="B14" s="34">
        <v>12441</v>
      </c>
      <c r="C14" s="29" t="s">
        <v>69</v>
      </c>
      <c r="D14" s="30" t="s">
        <v>11</v>
      </c>
      <c r="E14" s="31">
        <v>614</v>
      </c>
      <c r="F14" s="31"/>
      <c r="G14" s="32">
        <f t="shared" si="0"/>
        <v>0</v>
      </c>
      <c r="H14" s="98"/>
    </row>
    <row r="15" spans="1:8" s="33" customFormat="1" ht="25.5">
      <c r="A15" s="27">
        <v>5</v>
      </c>
      <c r="B15" s="34">
        <v>12442</v>
      </c>
      <c r="C15" s="29" t="s">
        <v>72</v>
      </c>
      <c r="D15" s="30" t="s">
        <v>15</v>
      </c>
      <c r="E15" s="31">
        <v>10</v>
      </c>
      <c r="F15" s="31"/>
      <c r="G15" s="32">
        <f t="shared" si="0"/>
        <v>0</v>
      </c>
      <c r="H15" s="98"/>
    </row>
    <row r="16" spans="1:8" s="33" customFormat="1" ht="27.75" customHeight="1">
      <c r="A16" s="27">
        <v>6</v>
      </c>
      <c r="B16" s="34">
        <v>12441</v>
      </c>
      <c r="C16" s="29" t="s">
        <v>73</v>
      </c>
      <c r="D16" s="30" t="s">
        <v>23</v>
      </c>
      <c r="E16" s="31">
        <v>33.8</v>
      </c>
      <c r="F16" s="31"/>
      <c r="G16" s="32">
        <f t="shared" si="0"/>
        <v>0</v>
      </c>
      <c r="H16" s="98"/>
    </row>
    <row r="17" spans="1:7" s="26" customFormat="1" ht="12.75">
      <c r="A17" s="21"/>
      <c r="B17" s="22"/>
      <c r="C17" s="23" t="s">
        <v>16</v>
      </c>
      <c r="D17" s="24"/>
      <c r="E17" s="35"/>
      <c r="F17" s="35"/>
      <c r="G17" s="36"/>
    </row>
    <row r="18" spans="1:8" s="33" customFormat="1" ht="51">
      <c r="A18" s="27">
        <v>7</v>
      </c>
      <c r="B18" s="28">
        <v>13311</v>
      </c>
      <c r="C18" s="29" t="s">
        <v>17</v>
      </c>
      <c r="D18" s="30" t="s">
        <v>13</v>
      </c>
      <c r="E18" s="31">
        <v>1</v>
      </c>
      <c r="F18" s="31"/>
      <c r="G18" s="32">
        <f>+E18*F18</f>
        <v>0</v>
      </c>
      <c r="H18" s="98"/>
    </row>
    <row r="19" spans="1:7" s="40" customFormat="1" ht="16.5">
      <c r="A19" s="15"/>
      <c r="B19" s="37"/>
      <c r="C19" s="17" t="s">
        <v>19</v>
      </c>
      <c r="D19" s="18"/>
      <c r="E19" s="38"/>
      <c r="F19" s="38"/>
      <c r="G19" s="39">
        <f>SUM(G9:G18)</f>
        <v>0</v>
      </c>
    </row>
    <row r="20" spans="1:14" s="40" customFormat="1" ht="16.5">
      <c r="A20" s="15"/>
      <c r="B20" s="37"/>
      <c r="C20" s="17" t="s">
        <v>20</v>
      </c>
      <c r="D20" s="18"/>
      <c r="E20" s="38"/>
      <c r="F20" s="38"/>
      <c r="G20" s="39"/>
      <c r="L20" s="101"/>
      <c r="M20" s="102"/>
      <c r="N20" s="102"/>
    </row>
    <row r="21" spans="1:7" s="26" customFormat="1" ht="12.75">
      <c r="A21" s="21"/>
      <c r="B21" s="22"/>
      <c r="C21" s="23" t="s">
        <v>21</v>
      </c>
      <c r="D21" s="24"/>
      <c r="E21" s="35"/>
      <c r="F21" s="35"/>
      <c r="G21" s="36"/>
    </row>
    <row r="22" spans="1:8" s="33" customFormat="1" ht="25.5">
      <c r="A22" s="27">
        <f>1+A18</f>
        <v>8</v>
      </c>
      <c r="B22" s="28">
        <v>21114</v>
      </c>
      <c r="C22" s="29" t="s">
        <v>22</v>
      </c>
      <c r="D22" s="30" t="s">
        <v>23</v>
      </c>
      <c r="E22" s="31">
        <f>275*0.15+90*0.15</f>
        <v>54.75</v>
      </c>
      <c r="F22" s="31"/>
      <c r="G22" s="32">
        <f>+E22*F22</f>
        <v>0</v>
      </c>
      <c r="H22" s="98"/>
    </row>
    <row r="23" spans="1:8" s="33" customFormat="1" ht="38.25">
      <c r="A23" s="27">
        <f>1+A22</f>
        <v>9</v>
      </c>
      <c r="B23" s="28">
        <v>21626</v>
      </c>
      <c r="C23" s="29" t="s">
        <v>70</v>
      </c>
      <c r="D23" s="30" t="s">
        <v>23</v>
      </c>
      <c r="E23" s="31">
        <v>309</v>
      </c>
      <c r="F23" s="31"/>
      <c r="G23" s="32">
        <f>+E23*F23</f>
        <v>0</v>
      </c>
      <c r="H23" s="98"/>
    </row>
    <row r="24" spans="1:8" s="33" customFormat="1" ht="38.25">
      <c r="A24" s="27">
        <f>1+A23</f>
        <v>10</v>
      </c>
      <c r="B24" s="28">
        <v>21626</v>
      </c>
      <c r="C24" s="29" t="s">
        <v>24</v>
      </c>
      <c r="D24" s="30" t="s">
        <v>23</v>
      </c>
      <c r="E24" s="31">
        <v>362</v>
      </c>
      <c r="F24" s="31"/>
      <c r="G24" s="32">
        <f>+E24*F24</f>
        <v>0</v>
      </c>
      <c r="H24" s="98"/>
    </row>
    <row r="25" spans="1:8" s="33" customFormat="1" ht="38.25">
      <c r="A25" s="27">
        <f>1+A24</f>
        <v>11</v>
      </c>
      <c r="B25" s="28">
        <v>21626</v>
      </c>
      <c r="C25" s="29" t="s">
        <v>25</v>
      </c>
      <c r="D25" s="30" t="s">
        <v>23</v>
      </c>
      <c r="E25" s="31">
        <v>230</v>
      </c>
      <c r="F25" s="31"/>
      <c r="G25" s="32">
        <f>+E25*F25</f>
        <v>0</v>
      </c>
      <c r="H25" s="98"/>
    </row>
    <row r="26" spans="1:8" s="33" customFormat="1" ht="38.25">
      <c r="A26" s="27">
        <f>1+A25</f>
        <v>12</v>
      </c>
      <c r="B26" s="42">
        <v>229167</v>
      </c>
      <c r="C26" s="43" t="s">
        <v>95</v>
      </c>
      <c r="D26" s="30" t="s">
        <v>23</v>
      </c>
      <c r="E26" s="44">
        <f>+E25+E24+E23</f>
        <v>901</v>
      </c>
      <c r="F26" s="44"/>
      <c r="G26" s="45">
        <f>F26*E26</f>
        <v>0</v>
      </c>
      <c r="H26" s="98"/>
    </row>
    <row r="27" spans="1:17" s="26" customFormat="1" ht="12.75">
      <c r="A27" s="46"/>
      <c r="B27" s="47"/>
      <c r="C27" s="48" t="s">
        <v>26</v>
      </c>
      <c r="D27" s="49"/>
      <c r="E27" s="50"/>
      <c r="F27" s="50"/>
      <c r="G27" s="51"/>
      <c r="O27" s="33"/>
      <c r="P27" s="33"/>
      <c r="Q27" s="33"/>
    </row>
    <row r="28" spans="1:17" s="33" customFormat="1" ht="38.25">
      <c r="A28" s="27">
        <f>A26+1</f>
        <v>13</v>
      </c>
      <c r="B28" s="42">
        <v>24218</v>
      </c>
      <c r="C28" s="43" t="s">
        <v>96</v>
      </c>
      <c r="D28" s="52" t="s">
        <v>23</v>
      </c>
      <c r="E28" s="44">
        <f>60*5</f>
        <v>300</v>
      </c>
      <c r="F28" s="44"/>
      <c r="G28" s="45">
        <f>F28*E28</f>
        <v>0</v>
      </c>
      <c r="H28" s="98"/>
      <c r="I28" s="41"/>
      <c r="Q28" s="26"/>
    </row>
    <row r="29" spans="1:9" s="33" customFormat="1" ht="42" customHeight="1">
      <c r="A29" s="27">
        <f>1+A28</f>
        <v>14</v>
      </c>
      <c r="B29" s="42">
        <v>24219</v>
      </c>
      <c r="C29" s="43" t="s">
        <v>90</v>
      </c>
      <c r="D29" s="52" t="s">
        <v>23</v>
      </c>
      <c r="E29" s="44">
        <f>30*8</f>
        <v>240</v>
      </c>
      <c r="F29" s="44"/>
      <c r="G29" s="45">
        <f>F29*E29</f>
        <v>0</v>
      </c>
      <c r="H29" s="98"/>
      <c r="I29" s="41"/>
    </row>
    <row r="30" spans="1:12" s="26" customFormat="1" ht="21" customHeight="1">
      <c r="A30" s="21"/>
      <c r="B30" s="22"/>
      <c r="C30" s="23" t="s">
        <v>28</v>
      </c>
      <c r="D30" s="24"/>
      <c r="E30" s="35"/>
      <c r="F30" s="35"/>
      <c r="G30" s="36"/>
      <c r="L30" s="33"/>
    </row>
    <row r="31" spans="1:8" s="33" customFormat="1" ht="25.5">
      <c r="A31" s="27">
        <f>1+A29</f>
        <v>15</v>
      </c>
      <c r="B31" s="28">
        <v>24611</v>
      </c>
      <c r="C31" s="29" t="s">
        <v>29</v>
      </c>
      <c r="D31" s="30" t="s">
        <v>11</v>
      </c>
      <c r="E31" s="31">
        <f>+E41</f>
        <v>620</v>
      </c>
      <c r="F31" s="31"/>
      <c r="G31" s="32">
        <f>+E31*F31</f>
        <v>0</v>
      </c>
      <c r="H31" s="98"/>
    </row>
    <row r="32" spans="1:21" s="26" customFormat="1" ht="16.5" customHeight="1">
      <c r="A32" s="21"/>
      <c r="B32" s="22"/>
      <c r="C32" s="23" t="s">
        <v>30</v>
      </c>
      <c r="D32" s="24"/>
      <c r="E32" s="35"/>
      <c r="F32" s="35"/>
      <c r="G32" s="36"/>
      <c r="I32" s="33"/>
      <c r="J32" s="33"/>
      <c r="K32" s="33"/>
      <c r="L32" s="33"/>
      <c r="N32" s="33"/>
      <c r="O32" s="33"/>
      <c r="P32" s="33"/>
      <c r="Q32" s="33"/>
      <c r="R32" s="33"/>
      <c r="S32" s="33"/>
      <c r="T32" s="33"/>
      <c r="U32" s="33"/>
    </row>
    <row r="33" spans="1:8" s="33" customFormat="1" ht="25.5">
      <c r="A33" s="27">
        <f>A31+1</f>
        <v>16</v>
      </c>
      <c r="B33" s="28">
        <v>25112</v>
      </c>
      <c r="C33" s="29" t="s">
        <v>31</v>
      </c>
      <c r="D33" s="30" t="s">
        <v>11</v>
      </c>
      <c r="E33" s="31">
        <v>200</v>
      </c>
      <c r="F33" s="31"/>
      <c r="G33" s="32">
        <f>+E33*F33</f>
        <v>0</v>
      </c>
      <c r="H33" s="98"/>
    </row>
    <row r="34" spans="1:8" s="33" customFormat="1" ht="12.75">
      <c r="A34" s="27">
        <f>1+A33</f>
        <v>17</v>
      </c>
      <c r="B34" s="42">
        <v>25151</v>
      </c>
      <c r="C34" s="43" t="s">
        <v>27</v>
      </c>
      <c r="D34" s="30" t="s">
        <v>11</v>
      </c>
      <c r="E34" s="44">
        <v>200</v>
      </c>
      <c r="F34" s="44"/>
      <c r="G34" s="45">
        <f>F34*E34</f>
        <v>0</v>
      </c>
      <c r="H34" s="98"/>
    </row>
    <row r="35" spans="1:21" s="40" customFormat="1" ht="16.5">
      <c r="A35" s="15"/>
      <c r="B35" s="37"/>
      <c r="C35" s="17" t="s">
        <v>32</v>
      </c>
      <c r="D35" s="18"/>
      <c r="E35" s="38"/>
      <c r="F35" s="38"/>
      <c r="G35" s="39">
        <f>SUM(G22:G34)</f>
        <v>0</v>
      </c>
      <c r="I35" s="33"/>
      <c r="J35" s="33"/>
      <c r="K35" s="33"/>
      <c r="L35" s="33"/>
      <c r="N35" s="33"/>
      <c r="O35" s="33"/>
      <c r="P35" s="33"/>
      <c r="Q35" s="33"/>
      <c r="R35" s="33"/>
      <c r="S35" s="33"/>
      <c r="T35" s="33"/>
      <c r="U35" s="33"/>
    </row>
    <row r="36" spans="1:21" s="40" customFormat="1" ht="16.5">
      <c r="A36" s="15"/>
      <c r="B36" s="37"/>
      <c r="C36" s="17" t="s">
        <v>33</v>
      </c>
      <c r="D36" s="18"/>
      <c r="E36" s="38"/>
      <c r="F36" s="38"/>
      <c r="G36" s="39"/>
      <c r="I36" s="33"/>
      <c r="J36" s="33"/>
      <c r="K36" s="33"/>
      <c r="L36" s="33"/>
      <c r="N36" s="33"/>
      <c r="O36" s="33"/>
      <c r="P36" s="33"/>
      <c r="Q36" s="33"/>
      <c r="R36" s="33"/>
      <c r="S36" s="33"/>
      <c r="T36" s="33"/>
      <c r="U36" s="33"/>
    </row>
    <row r="37" spans="1:7" s="26" customFormat="1" ht="12.75">
      <c r="A37" s="21"/>
      <c r="B37" s="22"/>
      <c r="C37" s="23" t="s">
        <v>34</v>
      </c>
      <c r="D37" s="24"/>
      <c r="E37" s="35"/>
      <c r="F37" s="35"/>
      <c r="G37" s="36"/>
    </row>
    <row r="38" spans="1:9" s="33" customFormat="1" ht="25.5">
      <c r="A38" s="27">
        <f>1+A34</f>
        <v>18</v>
      </c>
      <c r="B38" s="28">
        <v>31132</v>
      </c>
      <c r="C38" s="29" t="s">
        <v>35</v>
      </c>
      <c r="D38" s="30" t="s">
        <v>23</v>
      </c>
      <c r="E38" s="31">
        <f>+(E41+E62*0.5)*0.3*1.1</f>
        <v>226.05</v>
      </c>
      <c r="F38" s="31"/>
      <c r="G38" s="32">
        <f>+E38*F38</f>
        <v>0</v>
      </c>
      <c r="H38" s="98"/>
      <c r="I38" s="41"/>
    </row>
    <row r="39" spans="1:8" s="33" customFormat="1" ht="25.5">
      <c r="A39" s="27">
        <f>A38+1</f>
        <v>19</v>
      </c>
      <c r="B39" s="28">
        <v>31112</v>
      </c>
      <c r="C39" s="29" t="s">
        <v>68</v>
      </c>
      <c r="D39" s="30" t="s">
        <v>23</v>
      </c>
      <c r="E39" s="31">
        <f>+(E41+E62*0.5)*0.4*1.2</f>
        <v>328.8</v>
      </c>
      <c r="F39" s="31"/>
      <c r="G39" s="32">
        <f>+E39*F39</f>
        <v>0</v>
      </c>
      <c r="H39" s="98"/>
    </row>
    <row r="40" spans="1:8" s="33" customFormat="1" ht="25.5">
      <c r="A40" s="27">
        <f>A39+1</f>
        <v>20</v>
      </c>
      <c r="B40" s="28">
        <v>31392</v>
      </c>
      <c r="C40" s="29" t="s">
        <v>74</v>
      </c>
      <c r="D40" s="30" t="s">
        <v>11</v>
      </c>
      <c r="E40" s="31">
        <f>+E41</f>
        <v>620</v>
      </c>
      <c r="F40" s="31"/>
      <c r="G40" s="32">
        <f>+E40*F40</f>
        <v>0</v>
      </c>
      <c r="H40" s="98"/>
    </row>
    <row r="41" spans="1:8" s="33" customFormat="1" ht="31.5" customHeight="1">
      <c r="A41" s="27">
        <v>22</v>
      </c>
      <c r="B41" s="28">
        <v>31392</v>
      </c>
      <c r="C41" s="29" t="s">
        <v>75</v>
      </c>
      <c r="D41" s="30" t="s">
        <v>11</v>
      </c>
      <c r="E41" s="31">
        <v>620</v>
      </c>
      <c r="F41" s="31"/>
      <c r="G41" s="32">
        <f>+E41*F41</f>
        <v>0</v>
      </c>
      <c r="H41" s="98"/>
    </row>
    <row r="42" spans="1:8" s="33" customFormat="1" ht="12" customHeight="1">
      <c r="A42" s="103"/>
      <c r="B42" s="104"/>
      <c r="C42" s="105" t="s">
        <v>92</v>
      </c>
      <c r="D42" s="106"/>
      <c r="E42" s="107"/>
      <c r="F42" s="107"/>
      <c r="G42" s="108"/>
      <c r="H42" s="98"/>
    </row>
    <row r="43" spans="1:8" s="33" customFormat="1" ht="31.5" customHeight="1">
      <c r="A43" s="109">
        <f>1+A41</f>
        <v>23</v>
      </c>
      <c r="B43" s="110">
        <v>35214</v>
      </c>
      <c r="C43" s="111" t="s">
        <v>93</v>
      </c>
      <c r="D43" s="112" t="s">
        <v>15</v>
      </c>
      <c r="E43" s="31">
        <v>10</v>
      </c>
      <c r="F43" s="31"/>
      <c r="G43" s="31">
        <f>+E43*F43</f>
        <v>0</v>
      </c>
      <c r="H43" s="98"/>
    </row>
    <row r="44" spans="1:8" s="33" customFormat="1" ht="31.5" customHeight="1">
      <c r="A44" s="33">
        <f>A43+1</f>
        <v>24</v>
      </c>
      <c r="B44" s="110">
        <v>35214</v>
      </c>
      <c r="C44" s="113" t="s">
        <v>94</v>
      </c>
      <c r="D44" s="112" t="s">
        <v>15</v>
      </c>
      <c r="E44" s="31">
        <v>17</v>
      </c>
      <c r="F44" s="31"/>
      <c r="G44" s="31">
        <f>+E44*F44</f>
        <v>0</v>
      </c>
      <c r="H44" s="98"/>
    </row>
    <row r="45" spans="1:13" s="26" customFormat="1" ht="12.75">
      <c r="A45" s="21"/>
      <c r="B45" s="22"/>
      <c r="C45" s="23" t="s">
        <v>36</v>
      </c>
      <c r="D45" s="24"/>
      <c r="E45" s="35"/>
      <c r="F45" s="35"/>
      <c r="G45" s="36"/>
      <c r="I45" s="33"/>
      <c r="J45" s="33"/>
      <c r="K45" s="33"/>
      <c r="L45" s="33"/>
      <c r="M45" s="33"/>
    </row>
    <row r="46" spans="1:8" s="33" customFormat="1" ht="24" customHeight="1">
      <c r="A46" s="27">
        <v>23</v>
      </c>
      <c r="B46" s="28">
        <v>36131</v>
      </c>
      <c r="C46" s="29" t="s">
        <v>37</v>
      </c>
      <c r="D46" s="30" t="s">
        <v>11</v>
      </c>
      <c r="E46" s="31">
        <v>80</v>
      </c>
      <c r="F46" s="31"/>
      <c r="G46" s="32">
        <f>+E46*F46</f>
        <v>0</v>
      </c>
      <c r="H46" s="98"/>
    </row>
    <row r="47" spans="1:13" s="40" customFormat="1" ht="21.75" customHeight="1">
      <c r="A47" s="15"/>
      <c r="B47" s="37"/>
      <c r="C47" s="17" t="s">
        <v>38</v>
      </c>
      <c r="D47" s="18"/>
      <c r="E47" s="38"/>
      <c r="F47" s="38"/>
      <c r="G47" s="39">
        <f>SUM(G38:G46)</f>
        <v>0</v>
      </c>
      <c r="I47" s="33"/>
      <c r="J47" s="33"/>
      <c r="K47" s="33"/>
      <c r="L47" s="33"/>
      <c r="M47" s="33"/>
    </row>
    <row r="48" spans="1:13" s="40" customFormat="1" ht="21.75" customHeight="1">
      <c r="A48" s="15"/>
      <c r="B48" s="37"/>
      <c r="C48" s="17" t="s">
        <v>39</v>
      </c>
      <c r="D48" s="18"/>
      <c r="E48" s="38"/>
      <c r="F48" s="38"/>
      <c r="G48" s="39"/>
      <c r="I48" s="33"/>
      <c r="J48" s="33"/>
      <c r="K48" s="33"/>
      <c r="L48" s="33"/>
      <c r="M48" s="33"/>
    </row>
    <row r="49" spans="1:7" s="26" customFormat="1" ht="15.75" customHeight="1">
      <c r="A49" s="21"/>
      <c r="B49" s="22"/>
      <c r="C49" s="23" t="s">
        <v>40</v>
      </c>
      <c r="D49" s="24"/>
      <c r="E49" s="35"/>
      <c r="F49" s="35"/>
      <c r="G49" s="36"/>
    </row>
    <row r="50" spans="1:8" s="33" customFormat="1" ht="38.25">
      <c r="A50" s="27">
        <f>A46+1</f>
        <v>24</v>
      </c>
      <c r="B50" s="28">
        <v>44133</v>
      </c>
      <c r="C50" s="29" t="s">
        <v>81</v>
      </c>
      <c r="D50" s="30" t="s">
        <v>13</v>
      </c>
      <c r="E50" s="31">
        <v>4</v>
      </c>
      <c r="F50" s="31"/>
      <c r="G50" s="32">
        <f>F50*E50</f>
        <v>0</v>
      </c>
      <c r="H50" s="98"/>
    </row>
    <row r="51" spans="1:8" s="33" customFormat="1" ht="38.25">
      <c r="A51" s="27">
        <v>26</v>
      </c>
      <c r="B51" s="28">
        <v>44133</v>
      </c>
      <c r="C51" s="29" t="s">
        <v>82</v>
      </c>
      <c r="D51" s="30" t="s">
        <v>13</v>
      </c>
      <c r="E51" s="31">
        <v>5</v>
      </c>
      <c r="F51" s="31"/>
      <c r="G51" s="32">
        <f>F51*E51</f>
        <v>0</v>
      </c>
      <c r="H51" s="98"/>
    </row>
    <row r="52" spans="1:8" s="33" customFormat="1" ht="38.25">
      <c r="A52" s="27">
        <v>28</v>
      </c>
      <c r="B52" s="28">
        <v>44921</v>
      </c>
      <c r="C52" s="29" t="s">
        <v>83</v>
      </c>
      <c r="D52" s="30" t="s">
        <v>13</v>
      </c>
      <c r="E52" s="31">
        <f>+E50</f>
        <v>4</v>
      </c>
      <c r="F52" s="31"/>
      <c r="G52" s="32">
        <f>F52*E52</f>
        <v>0</v>
      </c>
      <c r="H52" s="98"/>
    </row>
    <row r="53" spans="1:8" s="33" customFormat="1" ht="38.25">
      <c r="A53" s="27">
        <v>29</v>
      </c>
      <c r="B53" s="28">
        <v>44921</v>
      </c>
      <c r="C53" s="29" t="s">
        <v>78</v>
      </c>
      <c r="D53" s="30" t="s">
        <v>13</v>
      </c>
      <c r="E53" s="31">
        <f>+E51</f>
        <v>5</v>
      </c>
      <c r="F53" s="31"/>
      <c r="G53" s="32">
        <f>F53*E53</f>
        <v>0</v>
      </c>
      <c r="H53" s="98"/>
    </row>
    <row r="54" spans="1:7" s="26" customFormat="1" ht="16.5" customHeight="1">
      <c r="A54" s="21"/>
      <c r="B54" s="22"/>
      <c r="C54" s="23" t="s">
        <v>41</v>
      </c>
      <c r="D54" s="24"/>
      <c r="E54" s="35"/>
      <c r="F54" s="35"/>
      <c r="G54" s="51"/>
    </row>
    <row r="55" spans="1:8" s="33" customFormat="1" ht="25.5">
      <c r="A55" s="27">
        <v>30</v>
      </c>
      <c r="B55" s="42">
        <v>42422</v>
      </c>
      <c r="C55" s="43" t="s">
        <v>42</v>
      </c>
      <c r="D55" s="30" t="s">
        <v>13</v>
      </c>
      <c r="E55" s="44">
        <v>15</v>
      </c>
      <c r="F55" s="44"/>
      <c r="G55" s="45">
        <f>F55*E55</f>
        <v>0</v>
      </c>
      <c r="H55" s="98"/>
    </row>
    <row r="56" spans="1:8" s="33" customFormat="1" ht="25.5">
      <c r="A56" s="27">
        <v>31</v>
      </c>
      <c r="B56" s="42">
        <v>42143</v>
      </c>
      <c r="C56" s="43" t="s">
        <v>43</v>
      </c>
      <c r="D56" s="30" t="s">
        <v>15</v>
      </c>
      <c r="E56" s="44">
        <v>31</v>
      </c>
      <c r="F56" s="44"/>
      <c r="G56" s="45">
        <f>F56*E56</f>
        <v>0</v>
      </c>
      <c r="H56" s="98"/>
    </row>
    <row r="57" spans="1:8" s="33" customFormat="1" ht="56.25" customHeight="1">
      <c r="A57" s="27">
        <v>33</v>
      </c>
      <c r="B57" s="42">
        <v>42165</v>
      </c>
      <c r="C57" s="91" t="s">
        <v>77</v>
      </c>
      <c r="D57" s="30" t="s">
        <v>15</v>
      </c>
      <c r="E57" s="92">
        <f>71+90+10+8</f>
        <v>179</v>
      </c>
      <c r="F57" s="93"/>
      <c r="G57" s="45">
        <f>F57*E57</f>
        <v>0</v>
      </c>
      <c r="H57" s="98"/>
    </row>
    <row r="58" spans="1:7" s="26" customFormat="1" ht="18" customHeight="1">
      <c r="A58" s="21"/>
      <c r="B58" s="47"/>
      <c r="C58" s="23" t="s">
        <v>84</v>
      </c>
      <c r="D58" s="24"/>
      <c r="E58" s="35"/>
      <c r="F58" s="35"/>
      <c r="G58" s="36"/>
    </row>
    <row r="59" spans="1:8" s="33" customFormat="1" ht="51">
      <c r="A59" s="27">
        <f>1+A57</f>
        <v>34</v>
      </c>
      <c r="B59" s="42">
        <v>45113</v>
      </c>
      <c r="C59" s="29" t="s">
        <v>79</v>
      </c>
      <c r="D59" s="30" t="s">
        <v>15</v>
      </c>
      <c r="E59" s="31">
        <v>12</v>
      </c>
      <c r="F59" s="31"/>
      <c r="G59" s="32">
        <f>+E59*F59</f>
        <v>0</v>
      </c>
      <c r="H59" s="98"/>
    </row>
    <row r="60" spans="1:8" s="33" customFormat="1" ht="60" customHeight="1">
      <c r="A60" s="27">
        <f>1+A59</f>
        <v>35</v>
      </c>
      <c r="B60" s="42">
        <v>45113</v>
      </c>
      <c r="C60" s="29" t="s">
        <v>80</v>
      </c>
      <c r="D60" s="30" t="s">
        <v>15</v>
      </c>
      <c r="E60" s="31">
        <f>31.4+16.5+15.5+17+17.6</f>
        <v>98</v>
      </c>
      <c r="F60" s="31"/>
      <c r="G60" s="32">
        <f>+E60*F60</f>
        <v>0</v>
      </c>
      <c r="H60" s="98"/>
    </row>
    <row r="61" spans="1:7" s="26" customFormat="1" ht="18" customHeight="1">
      <c r="A61" s="21"/>
      <c r="B61" s="47"/>
      <c r="C61" s="23" t="s">
        <v>84</v>
      </c>
      <c r="D61" s="24"/>
      <c r="E61" s="35"/>
      <c r="F61" s="35"/>
      <c r="G61" s="36"/>
    </row>
    <row r="62" spans="1:8" s="33" customFormat="1" ht="38.25">
      <c r="A62" s="27">
        <f>1+A60</f>
        <v>36</v>
      </c>
      <c r="B62" s="42"/>
      <c r="C62" s="29" t="s">
        <v>85</v>
      </c>
      <c r="D62" s="30" t="s">
        <v>15</v>
      </c>
      <c r="E62" s="31">
        <v>130</v>
      </c>
      <c r="F62" s="31"/>
      <c r="G62" s="32">
        <f>+E62*F62</f>
        <v>0</v>
      </c>
      <c r="H62" s="98"/>
    </row>
    <row r="63" spans="1:7" s="40" customFormat="1" ht="16.5">
      <c r="A63" s="15"/>
      <c r="B63" s="37"/>
      <c r="C63" s="17" t="s">
        <v>44</v>
      </c>
      <c r="D63" s="18"/>
      <c r="E63" s="38"/>
      <c r="F63" s="38"/>
      <c r="G63" s="39">
        <f>SUM(G50:G62)</f>
        <v>0</v>
      </c>
    </row>
    <row r="64" spans="1:7" s="40" customFormat="1" ht="16.5">
      <c r="A64" s="15"/>
      <c r="B64" s="37"/>
      <c r="C64" s="17" t="s">
        <v>45</v>
      </c>
      <c r="D64" s="18"/>
      <c r="E64" s="38"/>
      <c r="F64" s="38"/>
      <c r="G64" s="39"/>
    </row>
    <row r="65" spans="1:10" s="26" customFormat="1" ht="18" customHeight="1">
      <c r="A65" s="21"/>
      <c r="B65" s="22"/>
      <c r="C65" s="23" t="s">
        <v>46</v>
      </c>
      <c r="D65" s="24"/>
      <c r="E65" s="35"/>
      <c r="F65" s="35"/>
      <c r="G65" s="36"/>
      <c r="I65" s="90"/>
      <c r="J65" s="89"/>
    </row>
    <row r="66" spans="1:10" s="33" customFormat="1" ht="32.25" customHeight="1">
      <c r="A66" s="27">
        <f>1+A62</f>
        <v>37</v>
      </c>
      <c r="B66" s="28">
        <v>54234</v>
      </c>
      <c r="C66" s="29" t="s">
        <v>87</v>
      </c>
      <c r="D66" s="30" t="s">
        <v>23</v>
      </c>
      <c r="E66" s="31">
        <v>2</v>
      </c>
      <c r="F66" s="31"/>
      <c r="G66" s="32">
        <f>+E66*F66</f>
        <v>0</v>
      </c>
      <c r="H66" s="98"/>
      <c r="I66" s="88"/>
      <c r="J66" s="88"/>
    </row>
    <row r="67" spans="1:7" s="26" customFormat="1" ht="18" customHeight="1">
      <c r="A67" s="21"/>
      <c r="B67" s="22"/>
      <c r="C67" s="23" t="s">
        <v>47</v>
      </c>
      <c r="D67" s="24"/>
      <c r="E67" s="35"/>
      <c r="F67" s="35"/>
      <c r="G67" s="36"/>
    </row>
    <row r="68" spans="1:8" s="33" customFormat="1" ht="25.5">
      <c r="A68" s="27">
        <f>1+A66</f>
        <v>38</v>
      </c>
      <c r="B68" s="28">
        <v>553860</v>
      </c>
      <c r="C68" s="29" t="s">
        <v>89</v>
      </c>
      <c r="D68" s="52" t="s">
        <v>23</v>
      </c>
      <c r="E68" s="31">
        <f>0.25*30</f>
        <v>7.5</v>
      </c>
      <c r="F68" s="31"/>
      <c r="G68" s="45">
        <f>F68*E68</f>
        <v>0</v>
      </c>
      <c r="H68" s="98"/>
    </row>
    <row r="69" spans="1:8" s="33" customFormat="1" ht="25.5">
      <c r="A69" s="27">
        <f>A68+1</f>
        <v>39</v>
      </c>
      <c r="B69" s="42">
        <v>53681</v>
      </c>
      <c r="C69" s="43" t="s">
        <v>88</v>
      </c>
      <c r="D69" s="52" t="s">
        <v>23</v>
      </c>
      <c r="E69" s="44">
        <f>1.2*32</f>
        <v>38.4</v>
      </c>
      <c r="F69" s="44"/>
      <c r="G69" s="45">
        <f>F69*E69</f>
        <v>0</v>
      </c>
      <c r="H69" s="98"/>
    </row>
    <row r="70" spans="1:8" s="33" customFormat="1" ht="38.25">
      <c r="A70" s="27">
        <f>A69+1</f>
        <v>40</v>
      </c>
      <c r="B70" s="42">
        <v>552764</v>
      </c>
      <c r="C70" s="43" t="s">
        <v>48</v>
      </c>
      <c r="D70" s="52" t="s">
        <v>49</v>
      </c>
      <c r="E70" s="44">
        <v>2800</v>
      </c>
      <c r="F70" s="44"/>
      <c r="G70" s="45">
        <f>F70*E70</f>
        <v>0</v>
      </c>
      <c r="H70" s="99"/>
    </row>
    <row r="71" spans="1:8" s="33" customFormat="1" ht="38.25">
      <c r="A71" s="27">
        <f>A70+1</f>
        <v>41</v>
      </c>
      <c r="B71" s="42">
        <v>552763</v>
      </c>
      <c r="C71" s="43" t="s">
        <v>50</v>
      </c>
      <c r="D71" s="52" t="s">
        <v>49</v>
      </c>
      <c r="E71" s="44">
        <v>508</v>
      </c>
      <c r="F71" s="44"/>
      <c r="G71" s="45">
        <f>F71*E71</f>
        <v>0</v>
      </c>
      <c r="H71" s="100"/>
    </row>
    <row r="72" spans="1:8" s="33" customFormat="1" ht="38.25">
      <c r="A72" s="27"/>
      <c r="B72" s="42"/>
      <c r="C72" s="43" t="s">
        <v>97</v>
      </c>
      <c r="D72" s="52" t="s">
        <v>49</v>
      </c>
      <c r="E72" s="44">
        <v>1600</v>
      </c>
      <c r="F72" s="44"/>
      <c r="G72" s="45">
        <f>F72*E72</f>
        <v>0</v>
      </c>
      <c r="H72" s="100"/>
    </row>
    <row r="73" spans="1:7" s="26" customFormat="1" ht="17.25" customHeight="1">
      <c r="A73" s="21"/>
      <c r="B73" s="47"/>
      <c r="C73" s="48" t="s">
        <v>51</v>
      </c>
      <c r="D73" s="49"/>
      <c r="E73" s="50"/>
      <c r="F73" s="50"/>
      <c r="G73" s="51"/>
    </row>
    <row r="74" spans="1:8" s="33" customFormat="1" ht="18" customHeight="1">
      <c r="A74" s="27">
        <f>A71+1</f>
        <v>42</v>
      </c>
      <c r="B74" s="42">
        <v>551882</v>
      </c>
      <c r="C74" s="43" t="s">
        <v>98</v>
      </c>
      <c r="D74" s="52" t="s">
        <v>11</v>
      </c>
      <c r="E74" s="44">
        <f>6*30</f>
        <v>180</v>
      </c>
      <c r="F74" s="44"/>
      <c r="G74" s="45">
        <f>F74*E74</f>
        <v>0</v>
      </c>
      <c r="H74" s="98"/>
    </row>
    <row r="75" spans="1:7" s="40" customFormat="1" ht="22.5" customHeight="1">
      <c r="A75" s="15"/>
      <c r="B75" s="37"/>
      <c r="C75" s="17" t="s">
        <v>52</v>
      </c>
      <c r="D75" s="18"/>
      <c r="E75" s="38"/>
      <c r="F75" s="38"/>
      <c r="G75" s="39">
        <f>SUM(G66:G74)</f>
        <v>0</v>
      </c>
    </row>
    <row r="76" spans="1:7" s="40" customFormat="1" ht="24.75" customHeight="1">
      <c r="A76" s="15"/>
      <c r="B76" s="37"/>
      <c r="C76" s="17" t="s">
        <v>53</v>
      </c>
      <c r="D76" s="18"/>
      <c r="E76" s="38"/>
      <c r="F76" s="38"/>
      <c r="G76" s="39"/>
    </row>
    <row r="77" spans="1:7" s="26" customFormat="1" ht="21.75" customHeight="1">
      <c r="A77" s="21"/>
      <c r="B77" s="22"/>
      <c r="C77" s="23" t="s">
        <v>54</v>
      </c>
      <c r="D77" s="24"/>
      <c r="E77" s="35"/>
      <c r="F77" s="35"/>
      <c r="G77" s="36"/>
    </row>
    <row r="78" spans="1:8" s="33" customFormat="1" ht="31.5" customHeight="1">
      <c r="A78" s="27">
        <f>A74+1</f>
        <v>43</v>
      </c>
      <c r="B78" s="28">
        <v>63112</v>
      </c>
      <c r="C78" s="29" t="s">
        <v>55</v>
      </c>
      <c r="D78" s="30" t="s">
        <v>13</v>
      </c>
      <c r="E78" s="31">
        <v>4</v>
      </c>
      <c r="F78" s="31"/>
      <c r="G78" s="32">
        <f>+E78*F78</f>
        <v>0</v>
      </c>
      <c r="H78" s="98"/>
    </row>
    <row r="79" spans="1:7" s="26" customFormat="1" ht="21.75" customHeight="1">
      <c r="A79" s="53"/>
      <c r="B79" s="22"/>
      <c r="C79" s="23" t="s">
        <v>56</v>
      </c>
      <c r="D79" s="24"/>
      <c r="E79" s="35"/>
      <c r="F79" s="35"/>
      <c r="G79" s="36"/>
    </row>
    <row r="80" spans="1:8" s="33" customFormat="1" ht="42" customHeight="1">
      <c r="A80" s="27">
        <f>A78+1</f>
        <v>44</v>
      </c>
      <c r="B80" s="28">
        <v>64635</v>
      </c>
      <c r="C80" s="29" t="s">
        <v>57</v>
      </c>
      <c r="D80" s="30" t="s">
        <v>15</v>
      </c>
      <c r="E80" s="31">
        <v>70</v>
      </c>
      <c r="F80" s="31"/>
      <c r="G80" s="32">
        <f>+E80*F80</f>
        <v>0</v>
      </c>
      <c r="H80" s="98"/>
    </row>
    <row r="81" spans="1:8" s="33" customFormat="1" ht="18.75" customHeight="1">
      <c r="A81" s="27">
        <f>A80+1</f>
        <v>45</v>
      </c>
      <c r="B81" s="28">
        <v>64281</v>
      </c>
      <c r="C81" s="29" t="s">
        <v>58</v>
      </c>
      <c r="D81" s="30" t="s">
        <v>13</v>
      </c>
      <c r="E81" s="31">
        <v>2</v>
      </c>
      <c r="F81" s="31"/>
      <c r="G81" s="32">
        <f>+E81*F81</f>
        <v>0</v>
      </c>
      <c r="H81" s="98"/>
    </row>
    <row r="82" spans="1:7" s="40" customFormat="1" ht="16.5">
      <c r="A82" s="15"/>
      <c r="B82" s="37"/>
      <c r="C82" s="17" t="s">
        <v>59</v>
      </c>
      <c r="D82" s="18"/>
      <c r="E82" s="38"/>
      <c r="F82" s="38"/>
      <c r="G82" s="39">
        <f>SUM(G78:G81)</f>
        <v>0</v>
      </c>
    </row>
    <row r="83" spans="1:7" s="40" customFormat="1" ht="16.5">
      <c r="A83" s="15"/>
      <c r="B83" s="37"/>
      <c r="C83" s="17" t="s">
        <v>60</v>
      </c>
      <c r="D83" s="18"/>
      <c r="E83" s="38"/>
      <c r="F83" s="38"/>
      <c r="G83" s="39"/>
    </row>
    <row r="84" spans="1:7" s="26" customFormat="1" ht="17.25" customHeight="1">
      <c r="A84" s="21"/>
      <c r="B84" s="22"/>
      <c r="C84" s="23" t="s">
        <v>61</v>
      </c>
      <c r="D84" s="24"/>
      <c r="E84" s="35"/>
      <c r="F84" s="35"/>
      <c r="G84" s="36"/>
    </row>
    <row r="85" spans="1:8" s="33" customFormat="1" ht="18" customHeight="1">
      <c r="A85" s="27">
        <f>A81+1</f>
        <v>46</v>
      </c>
      <c r="B85" s="28">
        <v>79311</v>
      </c>
      <c r="C85" s="29" t="s">
        <v>76</v>
      </c>
      <c r="D85" s="30" t="s">
        <v>62</v>
      </c>
      <c r="E85" s="31">
        <v>16</v>
      </c>
      <c r="F85" s="31"/>
      <c r="G85" s="32">
        <f>+E85*F85</f>
        <v>0</v>
      </c>
      <c r="H85" s="98"/>
    </row>
    <row r="86" spans="1:7" s="40" customFormat="1" ht="16.5">
      <c r="A86" s="15"/>
      <c r="B86" s="37"/>
      <c r="C86" s="17" t="s">
        <v>63</v>
      </c>
      <c r="D86" s="18"/>
      <c r="E86" s="38"/>
      <c r="F86" s="38"/>
      <c r="G86" s="39">
        <f>SUM(G85)</f>
        <v>0</v>
      </c>
    </row>
    <row r="87" spans="1:7" ht="16.5">
      <c r="A87" s="85"/>
      <c r="B87" s="54"/>
      <c r="C87" s="55"/>
      <c r="D87" s="56"/>
      <c r="E87" s="57"/>
      <c r="F87" s="57"/>
      <c r="G87" s="58"/>
    </row>
    <row r="88" spans="1:7" ht="16.5">
      <c r="A88" s="86"/>
      <c r="B88" s="59"/>
      <c r="C88" s="60"/>
      <c r="D88" s="61"/>
      <c r="E88" s="62"/>
      <c r="F88" s="62"/>
      <c r="G88" s="63"/>
    </row>
    <row r="89" spans="1:7" ht="16.5">
      <c r="A89" s="87"/>
      <c r="B89" s="64"/>
      <c r="C89" s="65"/>
      <c r="D89" s="66"/>
      <c r="E89" s="67"/>
      <c r="F89" s="67"/>
      <c r="G89" s="68"/>
    </row>
    <row r="90" spans="1:7" s="40" customFormat="1" ht="26.25" customHeight="1">
      <c r="A90" s="15"/>
      <c r="B90" s="37"/>
      <c r="C90" s="17" t="s">
        <v>64</v>
      </c>
      <c r="D90" s="18"/>
      <c r="E90" s="38"/>
      <c r="F90" s="38"/>
      <c r="G90" s="39"/>
    </row>
    <row r="91" spans="1:7" ht="16.5">
      <c r="A91" s="27"/>
      <c r="B91" s="69"/>
      <c r="C91" s="70" t="str">
        <f>+C6</f>
        <v>PREDDELA</v>
      </c>
      <c r="D91" s="71"/>
      <c r="E91" s="71"/>
      <c r="F91" s="71"/>
      <c r="G91" s="72">
        <f>+G19</f>
        <v>0</v>
      </c>
    </row>
    <row r="92" spans="1:7" ht="16.5">
      <c r="A92" s="27"/>
      <c r="B92" s="69"/>
      <c r="C92" s="70" t="str">
        <f>+C20</f>
        <v>ZEMELJSKA DELA</v>
      </c>
      <c r="D92" s="71"/>
      <c r="E92" s="71"/>
      <c r="F92" s="71"/>
      <c r="G92" s="72">
        <f>+G35</f>
        <v>0</v>
      </c>
    </row>
    <row r="93" spans="1:7" ht="16.5">
      <c r="A93" s="27"/>
      <c r="B93" s="69"/>
      <c r="C93" s="70" t="str">
        <f>+C36</f>
        <v>VOZIŠČNE KONSTRUKCIJE</v>
      </c>
      <c r="D93" s="71"/>
      <c r="E93" s="71"/>
      <c r="F93" s="71"/>
      <c r="G93" s="72">
        <f>+G47</f>
        <v>0</v>
      </c>
    </row>
    <row r="94" spans="1:7" ht="16.5">
      <c r="A94" s="27"/>
      <c r="B94" s="69"/>
      <c r="C94" s="70" t="str">
        <f>+C48</f>
        <v>ODVODNJAVANJE</v>
      </c>
      <c r="D94" s="71"/>
      <c r="E94" s="71"/>
      <c r="F94" s="71"/>
      <c r="G94" s="72">
        <f>+G63</f>
        <v>0</v>
      </c>
    </row>
    <row r="95" spans="1:10" ht="16.5">
      <c r="A95" s="27"/>
      <c r="B95" s="69"/>
      <c r="C95" s="70" t="str">
        <f>+C64</f>
        <v>GRADBENA IN OBRTNIŠKA DELA</v>
      </c>
      <c r="D95" s="71"/>
      <c r="E95" s="71"/>
      <c r="F95" s="71"/>
      <c r="G95" s="72">
        <f>+G75</f>
        <v>0</v>
      </c>
      <c r="I95" s="4"/>
      <c r="J95" s="4"/>
    </row>
    <row r="96" spans="1:7" ht="16.5">
      <c r="A96" s="27"/>
      <c r="B96" s="69"/>
      <c r="C96" s="70" t="str">
        <f>+C76</f>
        <v>OPREMA CEST</v>
      </c>
      <c r="D96" s="71"/>
      <c r="E96" s="71"/>
      <c r="F96" s="71"/>
      <c r="G96" s="72">
        <f>+G82</f>
        <v>0</v>
      </c>
    </row>
    <row r="97" spans="1:7" ht="16.5">
      <c r="A97" s="97"/>
      <c r="B97" s="54"/>
      <c r="C97" s="70" t="str">
        <f>+C83</f>
        <v>TUJE STORITVE</v>
      </c>
      <c r="D97" s="71"/>
      <c r="E97" s="71"/>
      <c r="F97" s="71"/>
      <c r="G97" s="72">
        <f>+G86</f>
        <v>0</v>
      </c>
    </row>
    <row r="98" spans="1:7" ht="17.25" thickBot="1">
      <c r="A98" s="73"/>
      <c r="B98" s="73"/>
      <c r="C98" s="74" t="s">
        <v>91</v>
      </c>
      <c r="D98" s="75"/>
      <c r="E98" s="75"/>
      <c r="F98" s="75"/>
      <c r="G98" s="76">
        <f>0.02*(G91+G92+G93+G94+G95+G96+G97)</f>
        <v>0</v>
      </c>
    </row>
    <row r="99" spans="1:7" ht="16.5">
      <c r="A99" s="77"/>
      <c r="B99" s="77"/>
      <c r="C99" s="78" t="s">
        <v>65</v>
      </c>
      <c r="D99" s="79"/>
      <c r="E99" s="79"/>
      <c r="F99" s="79"/>
      <c r="G99" s="80">
        <f>SUM(G91:G98)</f>
        <v>0</v>
      </c>
    </row>
    <row r="100" spans="1:7" ht="16.5">
      <c r="A100" s="69"/>
      <c r="B100" s="69"/>
      <c r="C100" s="70" t="s">
        <v>66</v>
      </c>
      <c r="D100" s="71"/>
      <c r="E100" s="71"/>
      <c r="F100" s="71"/>
      <c r="G100" s="72">
        <f>+G99*0.22</f>
        <v>0</v>
      </c>
    </row>
    <row r="101" spans="1:7" ht="17.25" thickBot="1">
      <c r="A101" s="81"/>
      <c r="B101" s="81"/>
      <c r="C101" s="82" t="s">
        <v>67</v>
      </c>
      <c r="D101" s="83"/>
      <c r="E101" s="83"/>
      <c r="F101" s="83"/>
      <c r="G101" s="84">
        <f>+G99*1.2</f>
        <v>0</v>
      </c>
    </row>
    <row r="108" spans="3:7" ht="12.75">
      <c r="C108" s="94"/>
      <c r="D108" s="94"/>
      <c r="E108" s="95"/>
      <c r="F108" s="96"/>
      <c r="G108" s="96"/>
    </row>
    <row r="109" spans="3:7" ht="12.75">
      <c r="C109" s="94"/>
      <c r="D109" s="94"/>
      <c r="E109" s="95"/>
      <c r="F109" s="96"/>
      <c r="G109" s="96"/>
    </row>
    <row r="110" spans="3:7" ht="12.75">
      <c r="C110" s="94"/>
      <c r="D110" s="94"/>
      <c r="E110" s="95"/>
      <c r="F110" s="96"/>
      <c r="G110" s="96"/>
    </row>
    <row r="111" spans="3:7" ht="12.75">
      <c r="C111" s="94"/>
      <c r="D111" s="94"/>
      <c r="E111" s="95"/>
      <c r="F111" s="96"/>
      <c r="G111" s="96"/>
    </row>
    <row r="112" spans="3:7" ht="12.75">
      <c r="C112" s="94"/>
      <c r="D112" s="94"/>
      <c r="E112" s="95"/>
      <c r="F112" s="96"/>
      <c r="G112" s="96"/>
    </row>
    <row r="113" spans="3:7" ht="12.75">
      <c r="C113" s="94"/>
      <c r="D113" s="94"/>
      <c r="E113" s="95"/>
      <c r="F113" s="96"/>
      <c r="G113" s="96"/>
    </row>
    <row r="114" spans="3:7" ht="12.75">
      <c r="C114" s="94"/>
      <c r="D114" s="94"/>
      <c r="E114" s="95"/>
      <c r="F114" s="96"/>
      <c r="G114" s="96"/>
    </row>
  </sheetData>
  <sheetProtection selectLockedCells="1" selectUnlockedCells="1"/>
  <mergeCells count="5">
    <mergeCell ref="A1:C1"/>
    <mergeCell ref="D1:G1"/>
    <mergeCell ref="A2:C2"/>
    <mergeCell ref="D2:G2"/>
    <mergeCell ref="A4:C4"/>
  </mergeCells>
  <printOptions/>
  <pageMargins left="0.9840277777777777" right="0.39375" top="0.19652777777777777" bottom="0.39305555555555555" header="0.5118055555555555" footer="0.19652777777777777"/>
  <pageSetup fitToHeight="0" fitToWidth="1" horizontalDpi="300" verticalDpi="300" orientation="portrait" paperSize="9" scale="94" r:id="rId1"/>
  <headerFooter alignWithMargins="0">
    <oddFooter>&amp;L&amp;"Calibri,Navadno"&amp;F | &amp;A&amp;R&amp;"Calibri,Navadno"&amp;P | &amp;N</oddFooter>
  </headerFooter>
  <rowBreaks count="4" manualBreakCount="4">
    <brk id="35" max="6" man="1"/>
    <brk id="57" max="6" man="1"/>
    <brk id="82" max="6" man="1"/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TomazB</dc:creator>
  <cp:keywords/>
  <dc:description/>
  <cp:lastModifiedBy>Peter Kete</cp:lastModifiedBy>
  <cp:lastPrinted>2014-01-27T11:02:37Z</cp:lastPrinted>
  <dcterms:created xsi:type="dcterms:W3CDTF">2014-06-12T15:13:30Z</dcterms:created>
  <dcterms:modified xsi:type="dcterms:W3CDTF">2017-07-04T11:00:31Z</dcterms:modified>
  <cp:category/>
  <cp:version/>
  <cp:contentType/>
  <cp:contentStatus/>
</cp:coreProperties>
</file>